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40" windowHeight="13560" tabRatio="830" activeTab="0"/>
  </bookViews>
  <sheets>
    <sheet name="FBO" sheetId="1" r:id="rId1"/>
  </sheets>
  <definedNames/>
  <calcPr fullCalcOnLoad="1"/>
</workbook>
</file>

<file path=xl/sharedStrings.xml><?xml version="1.0" encoding="utf-8"?>
<sst xmlns="http://schemas.openxmlformats.org/spreadsheetml/2006/main" count="203" uniqueCount="44">
  <si>
    <t>°C</t>
  </si>
  <si>
    <t>L</t>
  </si>
  <si>
    <t>∆t</t>
  </si>
  <si>
    <t>H</t>
  </si>
  <si>
    <t>ZADÁNÍ:</t>
  </si>
  <si>
    <t>Pro správný výpočet určete tyto parametry:</t>
  </si>
  <si>
    <t>vyplňte zde:</t>
  </si>
  <si>
    <t>dle Vašeho zadání</t>
  </si>
  <si>
    <t>tw</t>
  </si>
  <si>
    <t>ta</t>
  </si>
  <si>
    <t xml:space="preserve"> teplota interieru: </t>
  </si>
  <si>
    <t xml:space="preserve"> střední teplota vody: </t>
  </si>
  <si>
    <t>Návod: Přepište Vaše hodnoty do políček s červeným číslem a šedým podkladem</t>
  </si>
  <si>
    <t xml:space="preserve">   </t>
  </si>
  <si>
    <t xml:space="preserve">POČÍTÁ: TOPNÝ VÝKON </t>
  </si>
  <si>
    <t>výměník</t>
  </si>
  <si>
    <t>Zvolit -teplotní spád      [°C]:</t>
  </si>
  <si>
    <t>Zvolit -vstupní teplota vody do tělesa  [°C]:</t>
  </si>
  <si>
    <t>Zvolit - požadovaná teplota interieru  [°C] :</t>
  </si>
  <si>
    <t>-</t>
  </si>
  <si>
    <t>D</t>
  </si>
  <si>
    <t>Vypočítaný topný výkon ve Wattech</t>
  </si>
  <si>
    <t>KÓD VÝROBKU</t>
  </si>
  <si>
    <t>PŘIROZENÁ KONVEKCE</t>
  </si>
  <si>
    <t>MODEL S PŘIDANOU VENTILÁTOROVOU VLOŽKOU</t>
  </si>
  <si>
    <t>Zvolit -délka      [mm]:</t>
  </si>
  <si>
    <t xml:space="preserve">celková výška </t>
  </si>
  <si>
    <t>délka konvektoru L (mm)</t>
  </si>
  <si>
    <r>
      <t>FOX STEP K</t>
    </r>
    <r>
      <rPr>
        <b/>
        <vertAlign val="subscript"/>
        <sz val="8"/>
        <color indexed="9"/>
        <rFont val="Arial"/>
        <family val="2"/>
      </rPr>
      <t>M</t>
    </r>
    <r>
      <rPr>
        <b/>
        <sz val="8"/>
        <color indexed="9"/>
        <rFont val="Arial"/>
        <family val="2"/>
      </rPr>
      <t xml:space="preserve"> = PRO LAMELOVÉ VÝMĚNÍKY bez ventilátoru</t>
    </r>
  </si>
  <si>
    <t>VÝPOČET TOPNÉHO VÝKONUNÁSTĚNNÉHO  KONVEKTORU PANEL (FOXTER)</t>
  </si>
  <si>
    <t>FPA-</t>
  </si>
  <si>
    <t>FPA-Q</t>
  </si>
  <si>
    <t xml:space="preserve"> FOX PANEL Topné výkony [W]</t>
  </si>
  <si>
    <t>55/45/20°C</t>
  </si>
  <si>
    <t>75/65/20°C</t>
  </si>
  <si>
    <t xml:space="preserve"> L (mm)</t>
  </si>
  <si>
    <t>FPA-Q-</t>
  </si>
  <si>
    <t>200 mm</t>
  </si>
  <si>
    <t>H= 300 mm</t>
  </si>
  <si>
    <t>H= 400 mm</t>
  </si>
  <si>
    <t>H= 500 mm</t>
  </si>
  <si>
    <t>H= 600 mm</t>
  </si>
  <si>
    <t>FPA</t>
  </si>
  <si>
    <t>H= 200 mm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</si>
</sst>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0000"/>
    <numFmt numFmtId="169" formatCode="0.0000"/>
    <numFmt numFmtId="170" formatCode="000\ 00"/>
    <numFmt numFmtId="171" formatCode="0.000"/>
    <numFmt numFmtId="172" formatCode="0.0000000000"/>
    <numFmt numFmtId="173" formatCode="#,##0.0"/>
  </numFmts>
  <fonts count="11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sz val="10"/>
      <name val="Arial CE"/>
      <family val="0"/>
    </font>
    <font>
      <b/>
      <sz val="8"/>
      <color indexed="9"/>
      <name val="Arial"/>
      <family val="2"/>
    </font>
    <font>
      <b/>
      <vertAlign val="subscript"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 CE"/>
      <family val="0"/>
    </font>
    <font>
      <b/>
      <u val="single"/>
      <sz val="16"/>
      <color indexed="9"/>
      <name val="Arial"/>
      <family val="2"/>
    </font>
    <font>
      <sz val="11"/>
      <color indexed="62"/>
      <name val="Arial"/>
      <family val="2"/>
    </font>
    <font>
      <sz val="12"/>
      <color indexed="62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b/>
      <u val="single"/>
      <sz val="14"/>
      <color indexed="10"/>
      <name val="Arial"/>
      <family val="2"/>
    </font>
    <font>
      <sz val="14"/>
      <color indexed="10"/>
      <name val="Arial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1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i/>
      <sz val="8"/>
      <color indexed="10"/>
      <name val="Arial"/>
      <family val="2"/>
    </font>
    <font>
      <sz val="8"/>
      <color indexed="10"/>
      <name val="Arial CE"/>
      <family val="0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b/>
      <i/>
      <sz val="8"/>
      <color indexed="9"/>
      <name val="Arial"/>
      <family val="2"/>
    </font>
    <font>
      <sz val="8"/>
      <color indexed="9"/>
      <name val="Arial CE"/>
      <family val="0"/>
    </font>
    <font>
      <sz val="14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Arial CE"/>
      <family val="0"/>
    </font>
    <font>
      <b/>
      <u val="single"/>
      <sz val="16"/>
      <color theme="0"/>
      <name val="Arial"/>
      <family val="2"/>
    </font>
    <font>
      <sz val="12"/>
      <color theme="4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b/>
      <u val="single"/>
      <sz val="14"/>
      <color rgb="FFFF0000"/>
      <name val="Arial"/>
      <family val="2"/>
    </font>
    <font>
      <sz val="14"/>
      <color rgb="FFFF0000"/>
      <name val="Arial"/>
      <family val="2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sz val="11"/>
      <color rgb="FFFF0000"/>
      <name val="Arial"/>
      <family val="2"/>
    </font>
    <font>
      <b/>
      <u val="single"/>
      <sz val="16"/>
      <color rgb="FFFF0000"/>
      <name val="Arial"/>
      <family val="2"/>
    </font>
    <font>
      <b/>
      <i/>
      <sz val="8"/>
      <color rgb="FFFF0000"/>
      <name val="Arial"/>
      <family val="2"/>
    </font>
    <font>
      <sz val="8"/>
      <color rgb="FFFF0000"/>
      <name val="Arial CE"/>
      <family val="0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b/>
      <i/>
      <sz val="8"/>
      <color theme="0"/>
      <name val="Arial"/>
      <family val="2"/>
    </font>
    <font>
      <sz val="8"/>
      <color theme="0"/>
      <name val="Arial CE"/>
      <family val="0"/>
    </font>
    <font>
      <sz val="14"/>
      <color theme="0"/>
      <name val="Arial"/>
      <family val="2"/>
    </font>
    <font>
      <sz val="11"/>
      <color theme="4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18" fillId="0" borderId="0">
      <alignment/>
      <protection/>
    </xf>
    <xf numFmtId="0" fontId="68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/>
      <protection hidden="1"/>
    </xf>
    <xf numFmtId="0" fontId="85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85" fillId="0" borderId="0" xfId="0" applyFont="1" applyBorder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86" fillId="33" borderId="12" xfId="0" applyFont="1" applyFill="1" applyBorder="1" applyAlignment="1" applyProtection="1">
      <alignment horizontal="center"/>
      <protection hidden="1" locked="0"/>
    </xf>
    <xf numFmtId="0" fontId="7" fillId="0" borderId="13" xfId="0" applyFont="1" applyBorder="1" applyAlignment="1" applyProtection="1">
      <alignment horizontal="left"/>
      <protection hidden="1"/>
    </xf>
    <xf numFmtId="0" fontId="7" fillId="0" borderId="13" xfId="0" applyFont="1" applyBorder="1" applyAlignment="1" applyProtection="1">
      <alignment/>
      <protection hidden="1"/>
    </xf>
    <xf numFmtId="0" fontId="87" fillId="0" borderId="0" xfId="0" applyFont="1" applyAlignment="1" applyProtection="1">
      <alignment/>
      <protection hidden="1"/>
    </xf>
    <xf numFmtId="0" fontId="88" fillId="0" borderId="0" xfId="0" applyFont="1" applyBorder="1" applyAlignment="1" applyProtection="1">
      <alignment/>
      <protection hidden="1"/>
    </xf>
    <xf numFmtId="0" fontId="88" fillId="0" borderId="0" xfId="0" applyFont="1" applyAlignment="1" applyProtection="1">
      <alignment/>
      <protection hidden="1"/>
    </xf>
    <xf numFmtId="0" fontId="87" fillId="0" borderId="0" xfId="0" applyFont="1" applyAlignment="1" applyProtection="1">
      <alignment horizontal="center"/>
      <protection hidden="1"/>
    </xf>
    <xf numFmtId="0" fontId="89" fillId="0" borderId="0" xfId="0" applyFont="1" applyBorder="1" applyAlignment="1" applyProtection="1">
      <alignment/>
      <protection hidden="1"/>
    </xf>
    <xf numFmtId="0" fontId="90" fillId="0" borderId="0" xfId="0" applyFont="1" applyAlignment="1" applyProtection="1">
      <alignment/>
      <protection hidden="1"/>
    </xf>
    <xf numFmtId="0" fontId="85" fillId="0" borderId="0" xfId="0" applyFont="1" applyBorder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7" fillId="0" borderId="17" xfId="0" applyFont="1" applyFill="1" applyBorder="1" applyAlignment="1" applyProtection="1">
      <alignment horizontal="center" vertical="center" shrinkToFit="1"/>
      <protection hidden="1"/>
    </xf>
    <xf numFmtId="49" fontId="5" fillId="0" borderId="17" xfId="0" applyNumberFormat="1" applyFont="1" applyFill="1" applyBorder="1" applyAlignment="1" applyProtection="1">
      <alignment horizontal="center" vertical="center"/>
      <protection hidden="1"/>
    </xf>
    <xf numFmtId="0" fontId="5" fillId="0" borderId="18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0" fillId="34" borderId="0" xfId="0" applyFont="1" applyFill="1" applyBorder="1" applyAlignment="1" applyProtection="1">
      <alignment/>
      <protection hidden="1"/>
    </xf>
    <xf numFmtId="49" fontId="87" fillId="0" borderId="0" xfId="0" applyNumberFormat="1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89" fillId="0" borderId="0" xfId="0" applyFont="1" applyAlignment="1" applyProtection="1">
      <alignment horizontal="left"/>
      <protection hidden="1"/>
    </xf>
    <xf numFmtId="0" fontId="87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1" fillId="34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 textRotation="90" shrinkToFit="1"/>
      <protection hidden="1"/>
    </xf>
    <xf numFmtId="49" fontId="0" fillId="0" borderId="0" xfId="0" applyNumberForma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91" fillId="34" borderId="0" xfId="0" applyFont="1" applyFill="1" applyAlignment="1" applyProtection="1">
      <alignment/>
      <protection hidden="1"/>
    </xf>
    <xf numFmtId="0" fontId="85" fillId="34" borderId="0" xfId="0" applyFont="1" applyFill="1" applyBorder="1" applyAlignment="1" applyProtection="1">
      <alignment/>
      <protection hidden="1"/>
    </xf>
    <xf numFmtId="0" fontId="85" fillId="34" borderId="0" xfId="0" applyFont="1" applyFill="1" applyBorder="1" applyAlignment="1" applyProtection="1">
      <alignment/>
      <protection hidden="1"/>
    </xf>
    <xf numFmtId="0" fontId="92" fillId="34" borderId="0" xfId="0" applyFont="1" applyFill="1" applyBorder="1" applyAlignment="1" applyProtection="1">
      <alignment horizontal="center"/>
      <protection hidden="1"/>
    </xf>
    <xf numFmtId="0" fontId="93" fillId="0" borderId="0" xfId="47" applyFont="1" applyBorder="1" applyAlignment="1">
      <alignment vertical="center"/>
      <protection/>
    </xf>
    <xf numFmtId="0" fontId="94" fillId="0" borderId="0" xfId="47" applyFont="1" applyBorder="1" applyAlignment="1">
      <alignment vertical="center"/>
      <protection/>
    </xf>
    <xf numFmtId="0" fontId="95" fillId="0" borderId="0" xfId="0" applyFont="1" applyBorder="1" applyAlignment="1" applyProtection="1">
      <alignment horizontal="center"/>
      <protection hidden="1"/>
    </xf>
    <xf numFmtId="0" fontId="96" fillId="0" borderId="11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97" fillId="0" borderId="0" xfId="0" applyFont="1" applyBorder="1" applyAlignment="1" applyProtection="1">
      <alignment/>
      <protection hidden="1"/>
    </xf>
    <xf numFmtId="0" fontId="98" fillId="0" borderId="0" xfId="0" applyFont="1" applyBorder="1" applyAlignment="1" applyProtection="1">
      <alignment/>
      <protection hidden="1"/>
    </xf>
    <xf numFmtId="0" fontId="99" fillId="0" borderId="0" xfId="0" applyFont="1" applyBorder="1" applyAlignment="1" applyProtection="1">
      <alignment horizontal="center"/>
      <protection hidden="1"/>
    </xf>
    <xf numFmtId="0" fontId="92" fillId="34" borderId="0" xfId="0" applyFont="1" applyFill="1" applyBorder="1" applyAlignment="1" applyProtection="1">
      <alignment horizontal="center"/>
      <protection hidden="1" locked="0"/>
    </xf>
    <xf numFmtId="0" fontId="100" fillId="34" borderId="0" xfId="0" applyFont="1" applyFill="1" applyBorder="1" applyAlignment="1" applyProtection="1">
      <alignment/>
      <protection hidden="1"/>
    </xf>
    <xf numFmtId="0" fontId="92" fillId="34" borderId="0" xfId="0" applyFont="1" applyFill="1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Border="1" applyAlignment="1" applyProtection="1">
      <alignment/>
      <protection hidden="1"/>
    </xf>
    <xf numFmtId="0" fontId="101" fillId="0" borderId="0" xfId="0" applyFont="1" applyAlignment="1" applyProtection="1">
      <alignment/>
      <protection hidden="1"/>
    </xf>
    <xf numFmtId="0" fontId="102" fillId="0" borderId="0" xfId="0" applyFont="1" applyAlignment="1" applyProtection="1">
      <alignment/>
      <protection hidden="1"/>
    </xf>
    <xf numFmtId="0" fontId="103" fillId="0" borderId="0" xfId="0" applyFont="1" applyAlignment="1" applyProtection="1">
      <alignment/>
      <protection hidden="1"/>
    </xf>
    <xf numFmtId="0" fontId="104" fillId="0" borderId="0" xfId="0" applyFont="1" applyAlignment="1" applyProtection="1">
      <alignment/>
      <protection hidden="1"/>
    </xf>
    <xf numFmtId="0" fontId="104" fillId="0" borderId="0" xfId="0" applyFont="1" applyAlignment="1" applyProtection="1">
      <alignment horizontal="center"/>
      <protection hidden="1"/>
    </xf>
    <xf numFmtId="0" fontId="104" fillId="0" borderId="0" xfId="0" applyFont="1" applyAlignment="1" applyProtection="1">
      <alignment/>
      <protection hidden="1"/>
    </xf>
    <xf numFmtId="0" fontId="105" fillId="0" borderId="0" xfId="0" applyFont="1" applyAlignment="1" applyProtection="1">
      <alignment/>
      <protection hidden="1"/>
    </xf>
    <xf numFmtId="0" fontId="104" fillId="34" borderId="0" xfId="0" applyFont="1" applyFill="1" applyBorder="1" applyAlignment="1" applyProtection="1">
      <alignment/>
      <protection hidden="1"/>
    </xf>
    <xf numFmtId="0" fontId="106" fillId="0" borderId="0" xfId="0" applyFont="1" applyAlignment="1" applyProtection="1">
      <alignment/>
      <protection hidden="1"/>
    </xf>
    <xf numFmtId="0" fontId="104" fillId="34" borderId="0" xfId="0" applyFont="1" applyFill="1" applyBorder="1" applyAlignment="1" applyProtection="1">
      <alignment/>
      <protection hidden="1"/>
    </xf>
    <xf numFmtId="0" fontId="104" fillId="0" borderId="0" xfId="0" applyFont="1" applyBorder="1" applyAlignment="1" applyProtection="1">
      <alignment/>
      <protection hidden="1"/>
    </xf>
    <xf numFmtId="0" fontId="85" fillId="34" borderId="0" xfId="0" applyFont="1" applyFill="1" applyAlignment="1" applyProtection="1">
      <alignment/>
      <protection hidden="1"/>
    </xf>
    <xf numFmtId="0" fontId="97" fillId="34" borderId="0" xfId="0" applyFont="1" applyFill="1" applyBorder="1" applyAlignment="1" applyProtection="1">
      <alignment/>
      <protection hidden="1"/>
    </xf>
    <xf numFmtId="0" fontId="98" fillId="34" borderId="0" xfId="0" applyFont="1" applyFill="1" applyBorder="1" applyAlignment="1" applyProtection="1">
      <alignment/>
      <protection hidden="1"/>
    </xf>
    <xf numFmtId="0" fontId="99" fillId="34" borderId="0" xfId="0" applyFont="1" applyFill="1" applyBorder="1" applyAlignment="1" applyProtection="1">
      <alignment horizontal="center"/>
      <protection hidden="1"/>
    </xf>
    <xf numFmtId="0" fontId="104" fillId="0" borderId="0" xfId="0" applyFont="1" applyBorder="1" applyAlignment="1" applyProtection="1">
      <alignment horizontal="center"/>
      <protection hidden="1"/>
    </xf>
    <xf numFmtId="0" fontId="85" fillId="0" borderId="0" xfId="0" applyFont="1" applyBorder="1" applyAlignment="1" applyProtection="1">
      <alignment horizontal="center"/>
      <protection hidden="1"/>
    </xf>
    <xf numFmtId="49" fontId="85" fillId="0" borderId="0" xfId="0" applyNumberFormat="1" applyFont="1" applyBorder="1" applyAlignment="1" applyProtection="1">
      <alignment/>
      <protection hidden="1"/>
    </xf>
    <xf numFmtId="0" fontId="107" fillId="34" borderId="0" xfId="0" applyFont="1" applyFill="1" applyBorder="1" applyAlignment="1" applyProtection="1">
      <alignment horizontal="center" shrinkToFit="1"/>
      <protection hidden="1"/>
    </xf>
    <xf numFmtId="0" fontId="107" fillId="34" borderId="0" xfId="0" applyFont="1" applyFill="1" applyAlignment="1" applyProtection="1">
      <alignment horizontal="center" shrinkToFit="1"/>
      <protection hidden="1"/>
    </xf>
    <xf numFmtId="0" fontId="104" fillId="34" borderId="0" xfId="0" applyFont="1" applyFill="1" applyAlignment="1" applyProtection="1">
      <alignment/>
      <protection hidden="1"/>
    </xf>
    <xf numFmtId="0" fontId="106" fillId="34" borderId="0" xfId="0" applyFont="1" applyFill="1" applyBorder="1" applyAlignment="1" applyProtection="1">
      <alignment/>
      <protection hidden="1"/>
    </xf>
    <xf numFmtId="167" fontId="108" fillId="34" borderId="0" xfId="0" applyNumberFormat="1" applyFont="1" applyFill="1" applyBorder="1" applyAlignment="1" applyProtection="1">
      <alignment horizontal="left"/>
      <protection hidden="1"/>
    </xf>
    <xf numFmtId="169" fontId="108" fillId="34" borderId="0" xfId="0" applyNumberFormat="1" applyFont="1" applyFill="1" applyBorder="1" applyAlignment="1" applyProtection="1">
      <alignment horizontal="center"/>
      <protection hidden="1"/>
    </xf>
    <xf numFmtId="0" fontId="104" fillId="34" borderId="0" xfId="0" applyFont="1" applyFill="1" applyBorder="1" applyAlignment="1" applyProtection="1">
      <alignment horizontal="center"/>
      <protection hidden="1"/>
    </xf>
    <xf numFmtId="169" fontId="109" fillId="0" borderId="0" xfId="47" applyNumberFormat="1" applyFont="1" applyBorder="1" applyAlignment="1">
      <alignment horizontal="center" vertical="center"/>
      <protection/>
    </xf>
    <xf numFmtId="169" fontId="109" fillId="0" borderId="0" xfId="47" applyNumberFormat="1" applyFont="1" applyBorder="1" applyAlignment="1" applyProtection="1">
      <alignment horizontal="center" vertical="center"/>
      <protection hidden="1" locked="0"/>
    </xf>
    <xf numFmtId="0" fontId="104" fillId="0" borderId="0" xfId="0" applyFont="1" applyBorder="1" applyAlignment="1" applyProtection="1">
      <alignment/>
      <protection hidden="1" locked="0"/>
    </xf>
    <xf numFmtId="173" fontId="109" fillId="0" borderId="0" xfId="47" applyNumberFormat="1" applyFont="1" applyBorder="1" applyAlignment="1" applyProtection="1">
      <alignment horizontal="center" vertical="center"/>
      <protection hidden="1" locked="0"/>
    </xf>
    <xf numFmtId="0" fontId="109" fillId="0" borderId="0" xfId="47" applyFont="1" applyBorder="1" applyAlignment="1" applyProtection="1">
      <alignment horizontal="center" vertical="center"/>
      <protection hidden="1" locked="0"/>
    </xf>
    <xf numFmtId="0" fontId="104" fillId="0" borderId="0" xfId="0" applyFont="1" applyAlignment="1" applyProtection="1">
      <alignment/>
      <protection hidden="1" locked="0"/>
    </xf>
    <xf numFmtId="0" fontId="86" fillId="34" borderId="0" xfId="0" applyFont="1" applyFill="1" applyBorder="1" applyAlignment="1" applyProtection="1">
      <alignment/>
      <protection hidden="1" locked="0"/>
    </xf>
    <xf numFmtId="49" fontId="104" fillId="0" borderId="0" xfId="0" applyNumberFormat="1" applyFont="1" applyAlignment="1" applyProtection="1">
      <alignment/>
      <protection hidden="1"/>
    </xf>
    <xf numFmtId="0" fontId="110" fillId="34" borderId="0" xfId="0" applyFont="1" applyFill="1" applyAlignment="1" applyProtection="1">
      <alignment/>
      <protection hidden="1"/>
    </xf>
    <xf numFmtId="0" fontId="111" fillId="34" borderId="0" xfId="0" applyFont="1" applyFill="1" applyAlignment="1" applyProtection="1">
      <alignment/>
      <protection hidden="1"/>
    </xf>
    <xf numFmtId="0" fontId="86" fillId="34" borderId="0" xfId="0" applyFont="1" applyFill="1" applyAlignment="1" applyProtection="1">
      <alignment/>
      <protection hidden="1" locked="0"/>
    </xf>
    <xf numFmtId="169" fontId="108" fillId="34" borderId="0" xfId="0" applyNumberFormat="1" applyFont="1" applyFill="1" applyBorder="1" applyAlignment="1" applyProtection="1">
      <alignment horizontal="center"/>
      <protection hidden="1" locked="0"/>
    </xf>
    <xf numFmtId="1" fontId="108" fillId="34" borderId="0" xfId="0" applyNumberFormat="1" applyFont="1" applyFill="1" applyBorder="1" applyAlignment="1" applyProtection="1">
      <alignment horizontal="center"/>
      <protection hidden="1" locked="0"/>
    </xf>
    <xf numFmtId="0" fontId="104" fillId="34" borderId="0" xfId="0" applyFont="1" applyFill="1" applyBorder="1" applyAlignment="1" applyProtection="1">
      <alignment/>
      <protection hidden="1" locked="0"/>
    </xf>
    <xf numFmtId="2" fontId="108" fillId="34" borderId="0" xfId="0" applyNumberFormat="1" applyFont="1" applyFill="1" applyBorder="1" applyAlignment="1" applyProtection="1">
      <alignment horizontal="center"/>
      <protection hidden="1" locked="0"/>
    </xf>
    <xf numFmtId="0" fontId="104" fillId="0" borderId="0" xfId="0" applyFont="1" applyBorder="1" applyAlignment="1" applyProtection="1">
      <alignment wrapText="1"/>
      <protection hidden="1" locked="0"/>
    </xf>
    <xf numFmtId="0" fontId="102" fillId="0" borderId="0" xfId="0" applyFont="1" applyBorder="1" applyAlignment="1" applyProtection="1">
      <alignment horizontal="center" vertical="center"/>
      <protection hidden="1" locked="0"/>
    </xf>
    <xf numFmtId="0" fontId="110" fillId="0" borderId="0" xfId="0" applyFont="1" applyAlignment="1" applyProtection="1">
      <alignment/>
      <protection hidden="1"/>
    </xf>
    <xf numFmtId="0" fontId="111" fillId="0" borderId="0" xfId="0" applyFont="1" applyAlignment="1" applyProtection="1">
      <alignment/>
      <protection hidden="1"/>
    </xf>
    <xf numFmtId="0" fontId="103" fillId="0" borderId="0" xfId="0" applyFont="1" applyBorder="1" applyAlignment="1" applyProtection="1">
      <alignment vertical="center"/>
      <protection hidden="1"/>
    </xf>
    <xf numFmtId="49" fontId="104" fillId="0" borderId="0" xfId="0" applyNumberFormat="1" applyFont="1" applyBorder="1" applyAlignment="1" applyProtection="1">
      <alignment/>
      <protection hidden="1"/>
    </xf>
    <xf numFmtId="0" fontId="110" fillId="0" borderId="0" xfId="0" applyFont="1" applyBorder="1" applyAlignment="1" applyProtection="1">
      <alignment/>
      <protection hidden="1"/>
    </xf>
    <xf numFmtId="0" fontId="111" fillId="0" borderId="0" xfId="0" applyFont="1" applyBorder="1" applyAlignment="1" applyProtection="1">
      <alignment/>
      <protection hidden="1"/>
    </xf>
    <xf numFmtId="1" fontId="106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10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right"/>
      <protection hidden="1"/>
    </xf>
    <xf numFmtId="0" fontId="105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85" fillId="34" borderId="0" xfId="0" applyFont="1" applyFill="1" applyBorder="1" applyAlignment="1" applyProtection="1">
      <alignment horizontal="right"/>
      <protection hidden="1"/>
    </xf>
    <xf numFmtId="0" fontId="85" fillId="34" borderId="0" xfId="0" applyFont="1" applyFill="1" applyBorder="1" applyAlignment="1" applyProtection="1">
      <alignment/>
      <protection hidden="1" locked="0"/>
    </xf>
    <xf numFmtId="169" fontId="112" fillId="34" borderId="0" xfId="0" applyNumberFormat="1" applyFont="1" applyFill="1" applyBorder="1" applyAlignment="1" applyProtection="1">
      <alignment horizontal="center"/>
      <protection hidden="1" locked="0"/>
    </xf>
    <xf numFmtId="0" fontId="112" fillId="34" borderId="0" xfId="0" applyFont="1" applyFill="1" applyBorder="1" applyAlignment="1" applyProtection="1">
      <alignment horizontal="center"/>
      <protection hidden="1" locked="0"/>
    </xf>
    <xf numFmtId="9" fontId="112" fillId="34" borderId="0" xfId="0" applyNumberFormat="1" applyFont="1" applyFill="1" applyBorder="1" applyAlignment="1" applyProtection="1">
      <alignment horizontal="center"/>
      <protection hidden="1" locked="0"/>
    </xf>
    <xf numFmtId="169" fontId="98" fillId="34" borderId="0" xfId="0" applyNumberFormat="1" applyFont="1" applyFill="1" applyBorder="1" applyAlignment="1" applyProtection="1">
      <alignment horizontal="center" shrinkToFit="1"/>
      <protection hidden="1" locked="0"/>
    </xf>
    <xf numFmtId="1" fontId="112" fillId="34" borderId="0" xfId="0" applyNumberFormat="1" applyFont="1" applyFill="1" applyBorder="1" applyAlignment="1" applyProtection="1">
      <alignment horizontal="center"/>
      <protection hidden="1" locked="0"/>
    </xf>
    <xf numFmtId="1" fontId="100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85" fillId="34" borderId="0" xfId="0" applyFont="1" applyFill="1" applyBorder="1" applyAlignment="1" applyProtection="1">
      <alignment vertical="center"/>
      <protection hidden="1"/>
    </xf>
    <xf numFmtId="169" fontId="113" fillId="34" borderId="0" xfId="47" applyNumberFormat="1" applyFont="1" applyFill="1" applyBorder="1" applyAlignment="1">
      <alignment horizontal="center" vertical="center"/>
      <protection/>
    </xf>
    <xf numFmtId="173" fontId="113" fillId="34" borderId="0" xfId="47" applyNumberFormat="1" applyFont="1" applyFill="1" applyBorder="1" applyAlignment="1">
      <alignment horizontal="center" vertical="center"/>
      <protection/>
    </xf>
    <xf numFmtId="0" fontId="113" fillId="34" borderId="0" xfId="47" applyFont="1" applyFill="1" applyBorder="1" applyAlignment="1">
      <alignment horizontal="center" vertical="center"/>
      <protection/>
    </xf>
    <xf numFmtId="169" fontId="113" fillId="34" borderId="0" xfId="47" applyNumberFormat="1" applyFont="1" applyFill="1" applyBorder="1" applyAlignment="1" applyProtection="1">
      <alignment horizontal="center" vertical="center"/>
      <protection hidden="1" locked="0"/>
    </xf>
    <xf numFmtId="0" fontId="85" fillId="34" borderId="0" xfId="0" applyFont="1" applyFill="1" applyBorder="1" applyAlignment="1" applyProtection="1">
      <alignment/>
      <protection hidden="1" locked="0"/>
    </xf>
    <xf numFmtId="0" fontId="114" fillId="34" borderId="0" xfId="0" applyFont="1" applyFill="1" applyBorder="1" applyAlignment="1" applyProtection="1">
      <alignment/>
      <protection hidden="1"/>
    </xf>
    <xf numFmtId="169" fontId="113" fillId="34" borderId="0" xfId="47" applyNumberFormat="1" applyFont="1" applyFill="1" applyBorder="1" applyAlignment="1" applyProtection="1">
      <alignment horizontal="right" vertical="center"/>
      <protection hidden="1" locked="0"/>
    </xf>
    <xf numFmtId="0" fontId="85" fillId="34" borderId="0" xfId="0" applyFont="1" applyFill="1" applyBorder="1" applyAlignment="1" applyProtection="1">
      <alignment horizontal="right"/>
      <protection hidden="1" locked="0"/>
    </xf>
    <xf numFmtId="0" fontId="113" fillId="34" borderId="0" xfId="47" applyFont="1" applyFill="1" applyBorder="1" applyAlignment="1" applyProtection="1">
      <alignment horizontal="center" vertical="center"/>
      <protection hidden="1" locked="0"/>
    </xf>
    <xf numFmtId="173" fontId="113" fillId="34" borderId="0" xfId="47" applyNumberFormat="1" applyFont="1" applyFill="1" applyBorder="1" applyAlignment="1" applyProtection="1">
      <alignment horizontal="center" vertical="center"/>
      <protection hidden="1" locked="0"/>
    </xf>
    <xf numFmtId="0" fontId="93" fillId="34" borderId="0" xfId="47" applyFont="1" applyFill="1" applyBorder="1" applyAlignment="1" applyProtection="1">
      <alignment vertical="center"/>
      <protection hidden="1" locked="0"/>
    </xf>
    <xf numFmtId="169" fontId="113" fillId="34" borderId="0" xfId="47" applyNumberFormat="1" applyFont="1" applyFill="1" applyBorder="1" applyAlignment="1">
      <alignment horizontal="right" vertical="center"/>
      <protection/>
    </xf>
    <xf numFmtId="0" fontId="114" fillId="34" borderId="0" xfId="0" applyFont="1" applyFill="1" applyBorder="1" applyAlignment="1" applyProtection="1">
      <alignment horizontal="right"/>
      <protection hidden="1"/>
    </xf>
    <xf numFmtId="0" fontId="100" fillId="34" borderId="0" xfId="0" applyFont="1" applyFill="1" applyBorder="1" applyAlignment="1" applyProtection="1">
      <alignment horizontal="right"/>
      <protection hidden="1"/>
    </xf>
    <xf numFmtId="0" fontId="97" fillId="34" borderId="0" xfId="0" applyFont="1" applyFill="1" applyBorder="1" applyAlignment="1" applyProtection="1">
      <alignment horizontal="center" vertical="center"/>
      <protection hidden="1"/>
    </xf>
    <xf numFmtId="0" fontId="85" fillId="34" borderId="0" xfId="0" applyFont="1" applyFill="1" applyBorder="1" applyAlignment="1" applyProtection="1">
      <alignment horizontal="center" vertical="center"/>
      <protection hidden="1"/>
    </xf>
    <xf numFmtId="0" fontId="92" fillId="34" borderId="0" xfId="0" applyFont="1" applyFill="1" applyBorder="1" applyAlignment="1" applyProtection="1">
      <alignment horizontal="right"/>
      <protection hidden="1"/>
    </xf>
    <xf numFmtId="0" fontId="98" fillId="34" borderId="0" xfId="0" applyFont="1" applyFill="1" applyBorder="1" applyAlignment="1" applyProtection="1">
      <alignment horizontal="center"/>
      <protection hidden="1"/>
    </xf>
    <xf numFmtId="0" fontId="98" fillId="34" borderId="0" xfId="0" applyFont="1" applyFill="1" applyBorder="1" applyAlignment="1" applyProtection="1">
      <alignment horizontal="right"/>
      <protection hidden="1"/>
    </xf>
    <xf numFmtId="0" fontId="14" fillId="0" borderId="0" xfId="0" applyFont="1" applyAlignment="1" applyProtection="1">
      <alignment horizontal="right"/>
      <protection hidden="1"/>
    </xf>
    <xf numFmtId="0" fontId="14" fillId="0" borderId="12" xfId="0" applyFont="1" applyBorder="1" applyAlignment="1" applyProtection="1">
      <alignment horizontal="right"/>
      <protection hidden="1"/>
    </xf>
    <xf numFmtId="0" fontId="91" fillId="34" borderId="0" xfId="0" applyFont="1" applyFill="1" applyBorder="1" applyAlignment="1" applyProtection="1">
      <alignment horizontal="right"/>
      <protection hidden="1"/>
    </xf>
    <xf numFmtId="0" fontId="91" fillId="0" borderId="0" xfId="0" applyFont="1" applyBorder="1" applyAlignment="1" applyProtection="1">
      <alignment horizontal="right"/>
      <protection hidden="1"/>
    </xf>
    <xf numFmtId="0" fontId="87" fillId="0" borderId="0" xfId="0" applyFont="1" applyAlignment="1" applyProtection="1">
      <alignment horizontal="right"/>
      <protection hidden="1"/>
    </xf>
    <xf numFmtId="0" fontId="16" fillId="0" borderId="19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49" fontId="1" fillId="0" borderId="0" xfId="0" applyNumberFormat="1" applyFont="1" applyFill="1" applyBorder="1" applyAlignment="1" applyProtection="1">
      <alignment horizontal="center" vertical="center"/>
      <protection hidden="1"/>
    </xf>
    <xf numFmtId="0" fontId="96" fillId="0" borderId="0" xfId="0" applyFont="1" applyBorder="1" applyAlignment="1" applyProtection="1">
      <alignment horizontal="center" vertical="center"/>
      <protection hidden="1"/>
    </xf>
    <xf numFmtId="1" fontId="115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14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0" fontId="116" fillId="0" borderId="0" xfId="0" applyFont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1" fontId="8" fillId="34" borderId="23" xfId="0" applyNumberFormat="1" applyFont="1" applyFill="1" applyBorder="1" applyAlignment="1" applyProtection="1">
      <alignment horizontal="center" vertical="center" wrapText="1"/>
      <protection hidden="1"/>
    </xf>
    <xf numFmtId="1" fontId="8" fillId="34" borderId="24" xfId="0" applyNumberFormat="1" applyFont="1" applyFill="1" applyBorder="1" applyAlignment="1" applyProtection="1">
      <alignment horizontal="center" vertical="center" wrapText="1"/>
      <protection hidden="1"/>
    </xf>
    <xf numFmtId="1" fontId="8" fillId="34" borderId="25" xfId="0" applyNumberFormat="1" applyFont="1" applyFill="1" applyBorder="1" applyAlignment="1" applyProtection="1">
      <alignment horizontal="center" vertical="center" wrapText="1"/>
      <protection hidden="1"/>
    </xf>
    <xf numFmtId="1" fontId="8" fillId="34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34" borderId="27" xfId="0" applyNumberFormat="1" applyFont="1" applyFill="1" applyBorder="1" applyAlignment="1" applyProtection="1">
      <alignment horizontal="center" vertical="center" wrapText="1"/>
      <protection hidden="1"/>
    </xf>
    <xf numFmtId="1" fontId="8" fillId="34" borderId="28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29" xfId="0" applyFont="1" applyBorder="1" applyAlignment="1" applyProtection="1">
      <alignment horizontal="center" vertical="center"/>
      <protection hidden="1"/>
    </xf>
    <xf numFmtId="1" fontId="8" fillId="34" borderId="30" xfId="0" applyNumberFormat="1" applyFont="1" applyFill="1" applyBorder="1" applyAlignment="1" applyProtection="1">
      <alignment horizontal="center" vertical="center" wrapText="1"/>
      <protection hidden="1"/>
    </xf>
    <xf numFmtId="1" fontId="8" fillId="34" borderId="31" xfId="0" applyNumberFormat="1" applyFont="1" applyFill="1" applyBorder="1" applyAlignment="1" applyProtection="1">
      <alignment horizontal="center" vertical="center" wrapText="1"/>
      <protection hidden="1"/>
    </xf>
    <xf numFmtId="1" fontId="8" fillId="34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96" fillId="0" borderId="10" xfId="0" applyFont="1" applyBorder="1" applyAlignment="1" applyProtection="1">
      <alignment horizontal="center" vertical="center"/>
      <protection hidden="1"/>
    </xf>
    <xf numFmtId="1" fontId="8" fillId="34" borderId="20" xfId="0" applyNumberFormat="1" applyFont="1" applyFill="1" applyBorder="1" applyAlignment="1" applyProtection="1">
      <alignment horizontal="center" vertical="center" wrapText="1"/>
      <protection hidden="1"/>
    </xf>
    <xf numFmtId="1" fontId="8" fillId="34" borderId="32" xfId="0" applyNumberFormat="1" applyFont="1" applyFill="1" applyBorder="1" applyAlignment="1" applyProtection="1">
      <alignment horizontal="center" vertical="center" wrapText="1"/>
      <protection hidden="1"/>
    </xf>
    <xf numFmtId="1" fontId="8" fillId="34" borderId="33" xfId="0" applyNumberFormat="1" applyFont="1" applyFill="1" applyBorder="1" applyAlignment="1" applyProtection="1">
      <alignment horizontal="center" vertical="center" wrapText="1"/>
      <protection hidden="1"/>
    </xf>
    <xf numFmtId="1" fontId="8" fillId="34" borderId="34" xfId="0" applyNumberFormat="1" applyFont="1" applyFill="1" applyBorder="1" applyAlignment="1" applyProtection="1">
      <alignment horizontal="center" vertical="center" wrapText="1"/>
      <protection hidden="1"/>
    </xf>
    <xf numFmtId="1" fontId="8" fillId="34" borderId="35" xfId="0" applyNumberFormat="1" applyFont="1" applyFill="1" applyBorder="1" applyAlignment="1" applyProtection="1">
      <alignment horizontal="center" vertical="center" wrapText="1"/>
      <protection hidden="1"/>
    </xf>
    <xf numFmtId="1" fontId="106" fillId="34" borderId="36" xfId="0" applyNumberFormat="1" applyFont="1" applyFill="1" applyBorder="1" applyAlignment="1" applyProtection="1">
      <alignment horizontal="center" vertical="center" wrapText="1"/>
      <protection hidden="1"/>
    </xf>
    <xf numFmtId="1" fontId="106" fillId="34" borderId="27" xfId="0" applyNumberFormat="1" applyFont="1" applyFill="1" applyBorder="1" applyAlignment="1" applyProtection="1">
      <alignment horizontal="center" vertical="center" wrapText="1"/>
      <protection hidden="1"/>
    </xf>
    <xf numFmtId="1" fontId="106" fillId="34" borderId="28" xfId="0" applyNumberFormat="1" applyFont="1" applyFill="1" applyBorder="1" applyAlignment="1" applyProtection="1">
      <alignment horizontal="center" vertical="center" wrapText="1"/>
      <protection hidden="1"/>
    </xf>
    <xf numFmtId="1" fontId="106" fillId="34" borderId="37" xfId="0" applyNumberFormat="1" applyFont="1" applyFill="1" applyBorder="1" applyAlignment="1" applyProtection="1">
      <alignment horizontal="center" vertical="center" wrapText="1"/>
      <protection hidden="1"/>
    </xf>
    <xf numFmtId="1" fontId="106" fillId="34" borderId="31" xfId="0" applyNumberFormat="1" applyFont="1" applyFill="1" applyBorder="1" applyAlignment="1" applyProtection="1">
      <alignment horizontal="center" vertical="center" wrapText="1"/>
      <protection hidden="1"/>
    </xf>
    <xf numFmtId="1" fontId="106" fillId="34" borderId="29" xfId="0" applyNumberFormat="1" applyFont="1" applyFill="1" applyBorder="1" applyAlignment="1" applyProtection="1">
      <alignment horizontal="center" vertical="center" wrapText="1"/>
      <protection hidden="1"/>
    </xf>
    <xf numFmtId="0" fontId="96" fillId="0" borderId="32" xfId="0" applyFont="1" applyBorder="1" applyAlignment="1" applyProtection="1">
      <alignment horizontal="center" vertical="center"/>
      <protection hidden="1"/>
    </xf>
    <xf numFmtId="0" fontId="96" fillId="0" borderId="38" xfId="0" applyFont="1" applyBorder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 vertical="center"/>
      <protection hidden="1"/>
    </xf>
    <xf numFmtId="0" fontId="8" fillId="0" borderId="31" xfId="0" applyFont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1" fontId="116" fillId="34" borderId="24" xfId="0" applyNumberFormat="1" applyFont="1" applyFill="1" applyBorder="1" applyAlignment="1" applyProtection="1">
      <alignment horizontal="center" vertical="center" wrapText="1"/>
      <protection hidden="1"/>
    </xf>
    <xf numFmtId="1" fontId="116" fillId="34" borderId="25" xfId="0" applyNumberFormat="1" applyFont="1" applyFill="1" applyBorder="1" applyAlignment="1" applyProtection="1">
      <alignment horizontal="center" vertical="center" wrapText="1"/>
      <protection hidden="1"/>
    </xf>
    <xf numFmtId="1" fontId="116" fillId="34" borderId="39" xfId="0" applyNumberFormat="1" applyFont="1" applyFill="1" applyBorder="1" applyAlignment="1" applyProtection="1">
      <alignment horizontal="center" vertical="center" wrapText="1"/>
      <protection hidden="1"/>
    </xf>
    <xf numFmtId="1" fontId="116" fillId="34" borderId="40" xfId="0" applyNumberFormat="1" applyFont="1" applyFill="1" applyBorder="1" applyAlignment="1" applyProtection="1">
      <alignment horizontal="center" vertical="center" wrapText="1"/>
      <protection hidden="1"/>
    </xf>
    <xf numFmtId="1" fontId="116" fillId="34" borderId="41" xfId="0" applyNumberFormat="1" applyFont="1" applyFill="1" applyBorder="1" applyAlignment="1" applyProtection="1">
      <alignment horizontal="center" vertical="center" wrapText="1"/>
      <protection hidden="1"/>
    </xf>
    <xf numFmtId="1" fontId="106" fillId="34" borderId="42" xfId="0" applyNumberFormat="1" applyFont="1" applyFill="1" applyBorder="1" applyAlignment="1" applyProtection="1">
      <alignment horizontal="center" vertical="center" wrapText="1"/>
      <protection hidden="1"/>
    </xf>
    <xf numFmtId="1" fontId="106" fillId="34" borderId="43" xfId="0" applyNumberFormat="1" applyFont="1" applyFill="1" applyBorder="1" applyAlignment="1" applyProtection="1">
      <alignment horizontal="center" vertical="center" wrapText="1"/>
      <protection hidden="1"/>
    </xf>
    <xf numFmtId="1" fontId="106" fillId="34" borderId="44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45" xfId="0" applyFont="1" applyBorder="1" applyAlignment="1" applyProtection="1">
      <alignment vertical="center"/>
      <protection hidden="1"/>
    </xf>
    <xf numFmtId="0" fontId="8" fillId="0" borderId="46" xfId="0" applyFont="1" applyBorder="1" applyAlignment="1" applyProtection="1">
      <alignment horizontal="center" vertical="center"/>
      <protection hidden="1"/>
    </xf>
    <xf numFmtId="1" fontId="116" fillId="34" borderId="35" xfId="0" applyNumberFormat="1" applyFont="1" applyFill="1" applyBorder="1" applyAlignment="1" applyProtection="1">
      <alignment horizontal="center" vertical="center" wrapText="1"/>
      <protection hidden="1"/>
    </xf>
    <xf numFmtId="1" fontId="106" fillId="34" borderId="47" xfId="0" applyNumberFormat="1" applyFont="1" applyFill="1" applyBorder="1" applyAlignment="1" applyProtection="1">
      <alignment horizontal="center" vertical="center" wrapText="1"/>
      <protection hidden="1"/>
    </xf>
    <xf numFmtId="1" fontId="106" fillId="34" borderId="48" xfId="0" applyNumberFormat="1" applyFont="1" applyFill="1" applyBorder="1" applyAlignment="1" applyProtection="1">
      <alignment horizontal="center" vertical="center" wrapText="1"/>
      <protection hidden="1"/>
    </xf>
    <xf numFmtId="1" fontId="106" fillId="34" borderId="49" xfId="0" applyNumberFormat="1" applyFont="1" applyFill="1" applyBorder="1" applyAlignment="1" applyProtection="1">
      <alignment horizontal="center" vertical="center" wrapText="1"/>
      <protection hidden="1"/>
    </xf>
    <xf numFmtId="1" fontId="116" fillId="34" borderId="23" xfId="0" applyNumberFormat="1" applyFont="1" applyFill="1" applyBorder="1" applyAlignment="1" applyProtection="1">
      <alignment horizontal="center" vertical="center" wrapText="1"/>
      <protection hidden="1"/>
    </xf>
    <xf numFmtId="1" fontId="116" fillId="34" borderId="33" xfId="0" applyNumberFormat="1" applyFont="1" applyFill="1" applyBorder="1" applyAlignment="1" applyProtection="1">
      <alignment horizontal="center" vertical="center" wrapText="1"/>
      <protection hidden="1"/>
    </xf>
    <xf numFmtId="1" fontId="116" fillId="34" borderId="48" xfId="0" applyNumberFormat="1" applyFont="1" applyFill="1" applyBorder="1" applyAlignment="1" applyProtection="1">
      <alignment horizontal="center" vertical="center" wrapText="1"/>
      <protection hidden="1"/>
    </xf>
    <xf numFmtId="1" fontId="116" fillId="34" borderId="49" xfId="0" applyNumberFormat="1" applyFont="1" applyFill="1" applyBorder="1" applyAlignment="1" applyProtection="1">
      <alignment horizontal="center" vertical="center" wrapText="1"/>
      <protection hidden="1"/>
    </xf>
    <xf numFmtId="0" fontId="104" fillId="0" borderId="0" xfId="0" applyFont="1" applyFill="1" applyBorder="1" applyAlignment="1" applyProtection="1">
      <alignment horizontal="center" vertical="center"/>
      <protection hidden="1"/>
    </xf>
    <xf numFmtId="0" fontId="104" fillId="0" borderId="38" xfId="0" applyFont="1" applyFill="1" applyBorder="1" applyAlignment="1" applyProtection="1">
      <alignment horizontal="center" vertical="center"/>
      <protection hidden="1"/>
    </xf>
    <xf numFmtId="49" fontId="0" fillId="0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right"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25" xfId="0" applyFont="1" applyBorder="1" applyAlignment="1" applyProtection="1">
      <alignment vertical="center"/>
      <protection hidden="1"/>
    </xf>
    <xf numFmtId="1" fontId="106" fillId="34" borderId="26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36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8" fillId="0" borderId="35" xfId="0" applyFont="1" applyBorder="1" applyAlignment="1" applyProtection="1">
      <alignment horizontal="center" vertical="center"/>
      <protection hidden="1"/>
    </xf>
    <xf numFmtId="0" fontId="8" fillId="0" borderId="25" xfId="0" applyFont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0" fillId="0" borderId="32" xfId="0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 shrinkToFit="1"/>
      <protection hidden="1"/>
    </xf>
    <xf numFmtId="0" fontId="4" fillId="0" borderId="14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 horizontal="left" shrinkToFit="1"/>
      <protection hidden="1"/>
    </xf>
    <xf numFmtId="0" fontId="0" fillId="0" borderId="0" xfId="0" applyFont="1" applyBorder="1" applyAlignment="1" applyProtection="1">
      <alignment horizontal="left" shrinkToFit="1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left" vertical="center" shrinkToFit="1"/>
      <protection hidden="1"/>
    </xf>
    <xf numFmtId="0" fontId="0" fillId="0" borderId="20" xfId="0" applyFont="1" applyFill="1" applyBorder="1" applyAlignment="1" applyProtection="1">
      <alignment horizontal="left" vertical="center" shrinkToFit="1"/>
      <protection hidden="1"/>
    </xf>
    <xf numFmtId="0" fontId="4" fillId="0" borderId="21" xfId="0" applyFont="1" applyFill="1" applyBorder="1" applyAlignment="1" applyProtection="1">
      <alignment horizontal="center" vertical="center" shrinkToFit="1"/>
      <protection hidden="1"/>
    </xf>
    <xf numFmtId="0" fontId="4" fillId="0" borderId="20" xfId="0" applyFont="1" applyFill="1" applyBorder="1" applyAlignment="1" applyProtection="1">
      <alignment horizontal="center" vertical="center" shrinkToFit="1"/>
      <protection hidden="1"/>
    </xf>
    <xf numFmtId="0" fontId="0" fillId="0" borderId="50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14" fillId="0" borderId="21" xfId="0" applyFont="1" applyFill="1" applyBorder="1" applyAlignment="1" applyProtection="1">
      <alignment horizontal="left" vertical="center" shrinkToFit="1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49" fontId="0" fillId="0" borderId="22" xfId="0" applyNumberFormat="1" applyFont="1" applyFill="1" applyBorder="1" applyAlignment="1" applyProtection="1">
      <alignment horizontal="center" vertical="center"/>
      <protection hidden="1"/>
    </xf>
    <xf numFmtId="49" fontId="0" fillId="0" borderId="38" xfId="0" applyNumberFormat="1" applyFont="1" applyFill="1" applyBorder="1" applyAlignment="1" applyProtection="1">
      <alignment horizontal="center" vertical="center"/>
      <protection hidden="1"/>
    </xf>
    <xf numFmtId="0" fontId="0" fillId="0" borderId="38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 textRotation="90"/>
      <protection hidden="1"/>
    </xf>
    <xf numFmtId="0" fontId="0" fillId="0" borderId="53" xfId="0" applyFont="1" applyFill="1" applyBorder="1" applyAlignment="1" applyProtection="1">
      <alignment horizontal="center" vertical="center" textRotation="90"/>
      <protection hidden="1"/>
    </xf>
    <xf numFmtId="0" fontId="0" fillId="0" borderId="54" xfId="0" applyFont="1" applyFill="1" applyBorder="1" applyAlignment="1" applyProtection="1">
      <alignment horizontal="center" vertical="center" textRotation="90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49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8" fillId="0" borderId="29" xfId="0" applyFont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32" xfId="0" applyFont="1" applyBorder="1" applyAlignment="1" applyProtection="1">
      <alignment horizontal="center" vertical="center"/>
      <protection hidden="1"/>
    </xf>
    <xf numFmtId="0" fontId="8" fillId="0" borderId="51" xfId="0" applyFont="1" applyBorder="1" applyAlignment="1" applyProtection="1">
      <alignment horizontal="center" vertical="center"/>
      <protection hidden="1"/>
    </xf>
    <xf numFmtId="0" fontId="8" fillId="0" borderId="34" xfId="0" applyFont="1" applyBorder="1" applyAlignment="1" applyProtection="1">
      <alignment horizontal="center" vertical="center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0" fontId="8" fillId="0" borderId="56" xfId="0" applyFont="1" applyBorder="1" applyAlignment="1" applyProtection="1">
      <alignment horizontal="center" vertical="center"/>
      <protection hidden="1"/>
    </xf>
    <xf numFmtId="0" fontId="8" fillId="0" borderId="22" xfId="0" applyFont="1" applyBorder="1" applyAlignment="1" applyProtection="1">
      <alignment horizontal="center" vertical="center"/>
      <protection hidden="1"/>
    </xf>
    <xf numFmtId="0" fontId="8" fillId="0" borderId="38" xfId="0" applyFont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3" xfId="0" applyFont="1" applyFill="1" applyBorder="1" applyAlignment="1" applyProtection="1">
      <alignment horizontal="center" vertical="center"/>
      <protection hidden="1"/>
    </xf>
    <xf numFmtId="0" fontId="0" fillId="0" borderId="52" xfId="0" applyFont="1" applyBorder="1" applyAlignment="1" applyProtection="1">
      <alignment horizontal="center" vertical="center" textRotation="90"/>
      <protection hidden="1"/>
    </xf>
    <xf numFmtId="0" fontId="0" fillId="0" borderId="54" xfId="0" applyBorder="1" applyAlignment="1">
      <alignment horizontal="center" vertical="center" textRotation="90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N92"/>
  <sheetViews>
    <sheetView showGridLines="0" tabSelected="1" zoomScale="85" zoomScaleNormal="85" zoomScalePageLayoutView="0" workbookViewId="0" topLeftCell="A1">
      <selection activeCell="T19" sqref="T19"/>
    </sheetView>
  </sheetViews>
  <sheetFormatPr defaultColWidth="9.140625" defaultRowHeight="12.75"/>
  <cols>
    <col min="1" max="1" width="2.140625" style="1" customWidth="1"/>
    <col min="2" max="2" width="5.140625" style="1" customWidth="1"/>
    <col min="3" max="3" width="6.8515625" style="121" customWidth="1"/>
    <col min="4" max="4" width="6.8515625" style="16" customWidth="1"/>
    <col min="5" max="5" width="2.140625" style="32" customWidth="1"/>
    <col min="6" max="6" width="4.8515625" style="1" customWidth="1"/>
    <col min="7" max="7" width="1.57421875" style="32" customWidth="1"/>
    <col min="8" max="8" width="3.57421875" style="1" customWidth="1"/>
    <col min="9" max="9" width="1.1484375" style="32" customWidth="1"/>
    <col min="10" max="10" width="5.140625" style="1" customWidth="1"/>
    <col min="11" max="11" width="15.00390625" style="20" customWidth="1"/>
    <col min="12" max="12" width="0.13671875" style="17" customWidth="1"/>
    <col min="13" max="13" width="6.7109375" style="1" customWidth="1"/>
    <col min="14" max="14" width="6.57421875" style="1" customWidth="1"/>
    <col min="15" max="15" width="7.57421875" style="1" customWidth="1"/>
    <col min="16" max="16" width="6.57421875" style="1" customWidth="1"/>
    <col min="17" max="17" width="7.00390625" style="1" customWidth="1"/>
    <col min="18" max="18" width="6.8515625" style="1" customWidth="1"/>
    <col min="19" max="19" width="8.28125" style="1" customWidth="1"/>
    <col min="20" max="22" width="7.57421875" style="1" customWidth="1"/>
    <col min="23" max="23" width="7.28125" style="1" customWidth="1"/>
    <col min="24" max="24" width="7.8515625" style="6" customWidth="1"/>
    <col min="25" max="25" width="6.421875" style="1" customWidth="1"/>
    <col min="26" max="26" width="7.421875" style="1" customWidth="1"/>
    <col min="27" max="27" width="7.140625" style="1" customWidth="1"/>
    <col min="28" max="29" width="8.140625" style="1" customWidth="1"/>
    <col min="30" max="30" width="6.7109375" style="1" customWidth="1"/>
    <col min="31" max="31" width="2.28125" style="53" customWidth="1"/>
    <col min="32" max="32" width="8.00390625" style="53" customWidth="1"/>
    <col min="33" max="33" width="7.57421875" style="53" customWidth="1"/>
    <col min="34" max="34" width="7.28125" style="53" customWidth="1"/>
    <col min="35" max="35" width="7.00390625" style="53" customWidth="1"/>
    <col min="36" max="39" width="9.140625" style="54" customWidth="1"/>
    <col min="40" max="40" width="9.140625" style="124" customWidth="1"/>
    <col min="41" max="45" width="9.140625" style="54" customWidth="1"/>
    <col min="46" max="47" width="7.7109375" style="54" customWidth="1"/>
    <col min="48" max="48" width="7.7109375" style="53" customWidth="1"/>
    <col min="49" max="63" width="6.7109375" style="53" customWidth="1"/>
    <col min="64" max="66" width="4.8515625" style="53" customWidth="1"/>
    <col min="67" max="68" width="4.8515625" style="1" customWidth="1"/>
    <col min="69" max="16384" width="9.140625" style="1" customWidth="1"/>
  </cols>
  <sheetData>
    <row r="1" spans="3:66" s="3" customFormat="1" ht="18.75" customHeight="1">
      <c r="C1" s="121"/>
      <c r="D1" s="16"/>
      <c r="E1" s="50"/>
      <c r="G1" s="50"/>
      <c r="I1" s="50"/>
      <c r="J1" s="5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58"/>
      <c r="Y1" s="58"/>
      <c r="Z1" s="56" t="s">
        <v>28</v>
      </c>
      <c r="AA1" s="57"/>
      <c r="AB1" s="57"/>
      <c r="AC1" s="60"/>
      <c r="AD1" s="61"/>
      <c r="AE1" s="54"/>
      <c r="AF1" s="54"/>
      <c r="AG1" s="54"/>
      <c r="AH1" s="54"/>
      <c r="AI1" s="54"/>
      <c r="AJ1" s="54"/>
      <c r="AK1" s="54"/>
      <c r="AL1" s="54"/>
      <c r="AM1" s="54"/>
      <c r="AN1" s="12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</row>
    <row r="2" spans="3:66" s="18" customFormat="1" ht="27.75" customHeight="1">
      <c r="C2" s="169" t="s">
        <v>29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71"/>
      <c r="S2" s="71"/>
      <c r="T2" s="71"/>
      <c r="U2" s="71"/>
      <c r="V2" s="71"/>
      <c r="W2" s="71"/>
      <c r="X2" s="72"/>
      <c r="Y2" s="72"/>
      <c r="Z2" s="72"/>
      <c r="AA2" s="72"/>
      <c r="AB2" s="72"/>
      <c r="AC2" s="72"/>
      <c r="AD2" s="72"/>
      <c r="AE2" s="139"/>
      <c r="AF2" s="139"/>
      <c r="AG2" s="139"/>
      <c r="AH2" s="139"/>
      <c r="AI2" s="139"/>
      <c r="AJ2" s="139"/>
      <c r="AK2" s="139"/>
      <c r="AL2" s="139"/>
      <c r="AM2" s="139"/>
      <c r="AN2" s="146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</row>
    <row r="3" spans="3:30" ht="24" customHeight="1">
      <c r="C3" s="170" t="s">
        <v>14</v>
      </c>
      <c r="D3" s="47"/>
      <c r="E3" s="47"/>
      <c r="F3" s="4"/>
      <c r="G3" s="4"/>
      <c r="H3" s="4"/>
      <c r="I3" s="4"/>
      <c r="J3" s="4"/>
      <c r="K3" s="4"/>
      <c r="L3" s="4"/>
      <c r="M3" s="4"/>
      <c r="N3" s="4"/>
      <c r="O3" s="5"/>
      <c r="P3" s="4"/>
      <c r="Q3" s="4"/>
      <c r="R3" s="73"/>
      <c r="S3" s="73"/>
      <c r="T3" s="74"/>
      <c r="U3" s="74"/>
      <c r="V3" s="74"/>
      <c r="W3" s="74"/>
      <c r="X3" s="75"/>
      <c r="Y3" s="76"/>
      <c r="Z3" s="76"/>
      <c r="AA3" s="76"/>
      <c r="AB3" s="76"/>
      <c r="AC3" s="76"/>
      <c r="AD3" s="76"/>
    </row>
    <row r="4" spans="3:30" ht="24" customHeight="1">
      <c r="C4" s="171" t="s">
        <v>7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77"/>
      <c r="S4" s="77"/>
      <c r="T4" s="77"/>
      <c r="U4" s="77"/>
      <c r="V4" s="77"/>
      <c r="W4" s="77"/>
      <c r="X4" s="75"/>
      <c r="Y4" s="76"/>
      <c r="Z4" s="76"/>
      <c r="AA4" s="76"/>
      <c r="AB4" s="76"/>
      <c r="AC4" s="76"/>
      <c r="AD4" s="76"/>
    </row>
    <row r="5" spans="3:66" s="7" customFormat="1" ht="18.75" customHeight="1">
      <c r="C5" s="236" t="s">
        <v>12</v>
      </c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7"/>
      <c r="P5" s="48"/>
      <c r="Q5" s="42"/>
      <c r="R5" s="53"/>
      <c r="S5" s="78"/>
      <c r="T5" s="89"/>
      <c r="U5" s="90"/>
      <c r="V5" s="90"/>
      <c r="W5" s="90"/>
      <c r="X5" s="76"/>
      <c r="Y5" s="76"/>
      <c r="Z5" s="76"/>
      <c r="AA5" s="76"/>
      <c r="AB5" s="76"/>
      <c r="AC5" s="76"/>
      <c r="AD5" s="76"/>
      <c r="AE5" s="53"/>
      <c r="AF5" s="53"/>
      <c r="AG5" s="53"/>
      <c r="AH5" s="53"/>
      <c r="AI5" s="53"/>
      <c r="AJ5" s="53"/>
      <c r="AK5" s="53"/>
      <c r="AL5" s="53"/>
      <c r="AM5" s="53"/>
      <c r="AN5" s="124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</row>
    <row r="6" spans="3:30" ht="12.75" customHeight="1">
      <c r="C6" s="153"/>
      <c r="D6" s="8" t="s">
        <v>4</v>
      </c>
      <c r="E6" s="7"/>
      <c r="F6" s="7"/>
      <c r="G6" s="7"/>
      <c r="H6" s="7"/>
      <c r="I6" s="7"/>
      <c r="J6" s="7"/>
      <c r="K6" s="7"/>
      <c r="L6" s="7"/>
      <c r="M6" s="7"/>
      <c r="N6" s="7"/>
      <c r="O6" s="49"/>
      <c r="P6" s="47"/>
      <c r="Q6" s="7"/>
      <c r="R6" s="82"/>
      <c r="S6" s="91"/>
      <c r="T6" s="91"/>
      <c r="U6" s="91"/>
      <c r="V6" s="91"/>
      <c r="W6" s="91"/>
      <c r="X6" s="75"/>
      <c r="Y6" s="76"/>
      <c r="Z6" s="76"/>
      <c r="AA6" s="76"/>
      <c r="AB6" s="76"/>
      <c r="AC6" s="76"/>
      <c r="AD6" s="76"/>
    </row>
    <row r="7" spans="3:66" s="9" customFormat="1" ht="15.75" thickBot="1">
      <c r="C7" s="170" t="s">
        <v>5</v>
      </c>
      <c r="J7" s="10"/>
      <c r="K7" s="10"/>
      <c r="L7" s="10"/>
      <c r="M7" s="238" t="s">
        <v>6</v>
      </c>
      <c r="N7" s="238"/>
      <c r="O7" s="238"/>
      <c r="P7" s="54"/>
      <c r="Q7" s="54"/>
      <c r="R7" s="67"/>
      <c r="S7" s="92"/>
      <c r="T7" s="67"/>
      <c r="U7" s="67"/>
      <c r="V7" s="92"/>
      <c r="W7" s="92"/>
      <c r="X7" s="79"/>
      <c r="Y7" s="79"/>
      <c r="Z7" s="79"/>
      <c r="AA7" s="79"/>
      <c r="AB7" s="79"/>
      <c r="AC7" s="79"/>
      <c r="AD7" s="79"/>
      <c r="AE7" s="67"/>
      <c r="AF7" s="67"/>
      <c r="AG7" s="67"/>
      <c r="AH7" s="67"/>
      <c r="AI7" s="67"/>
      <c r="AJ7" s="67"/>
      <c r="AK7" s="67"/>
      <c r="AL7" s="67"/>
      <c r="AM7" s="67"/>
      <c r="AN7" s="14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</row>
    <row r="8" spans="3:30" ht="16.5" thickBot="1">
      <c r="C8" s="154">
        <v>1</v>
      </c>
      <c r="D8" s="23" t="s">
        <v>18</v>
      </c>
      <c r="E8" s="11"/>
      <c r="F8" s="11"/>
      <c r="G8" s="11"/>
      <c r="H8" s="11"/>
      <c r="I8" s="11"/>
      <c r="J8" s="11"/>
      <c r="K8" s="11"/>
      <c r="L8" s="12"/>
      <c r="M8" s="12"/>
      <c r="N8" s="13" t="s">
        <v>9</v>
      </c>
      <c r="O8" s="22">
        <v>20</v>
      </c>
      <c r="P8" s="53"/>
      <c r="Q8" s="54" t="s">
        <v>11</v>
      </c>
      <c r="R8" s="54"/>
      <c r="S8" s="80"/>
      <c r="T8" s="150">
        <f>O9-(O10/2)</f>
        <v>70</v>
      </c>
      <c r="U8" s="151" t="s">
        <v>0</v>
      </c>
      <c r="V8" s="91"/>
      <c r="W8" s="91"/>
      <c r="X8" s="75"/>
      <c r="Y8" s="76"/>
      <c r="Z8" s="76"/>
      <c r="AA8" s="76"/>
      <c r="AB8" s="76"/>
      <c r="AC8" s="76"/>
      <c r="AD8" s="76"/>
    </row>
    <row r="9" spans="3:30" ht="18" customHeight="1" thickBot="1">
      <c r="C9" s="154">
        <v>2</v>
      </c>
      <c r="D9" s="24" t="s">
        <v>17</v>
      </c>
      <c r="E9" s="12"/>
      <c r="F9" s="12"/>
      <c r="G9" s="12"/>
      <c r="H9" s="12"/>
      <c r="I9" s="12"/>
      <c r="J9" s="12"/>
      <c r="K9" s="12"/>
      <c r="L9" s="12"/>
      <c r="M9" s="12"/>
      <c r="N9" s="13" t="s">
        <v>8</v>
      </c>
      <c r="O9" s="22">
        <v>75</v>
      </c>
      <c r="P9" s="53"/>
      <c r="Q9" s="54" t="s">
        <v>10</v>
      </c>
      <c r="R9" s="54"/>
      <c r="S9" s="80"/>
      <c r="T9" s="152">
        <f>O8</f>
        <v>20</v>
      </c>
      <c r="U9" s="151" t="s">
        <v>0</v>
      </c>
      <c r="V9" s="91"/>
      <c r="W9" s="91"/>
      <c r="X9" s="75"/>
      <c r="Y9" s="76"/>
      <c r="Z9" s="76"/>
      <c r="AA9" s="76"/>
      <c r="AB9" s="76"/>
      <c r="AC9" s="76"/>
      <c r="AD9" s="76"/>
    </row>
    <row r="10" spans="3:30" ht="18" customHeight="1" thickBot="1">
      <c r="C10" s="154">
        <v>3</v>
      </c>
      <c r="D10" s="24" t="s">
        <v>16</v>
      </c>
      <c r="E10" s="14"/>
      <c r="F10" s="14"/>
      <c r="G10" s="14"/>
      <c r="H10" s="14"/>
      <c r="I10" s="14"/>
      <c r="J10" s="14"/>
      <c r="K10" s="14"/>
      <c r="L10" s="12"/>
      <c r="M10" s="12"/>
      <c r="N10" s="13" t="s">
        <v>2</v>
      </c>
      <c r="O10" s="22">
        <v>10</v>
      </c>
      <c r="P10" s="53"/>
      <c r="Q10" s="53"/>
      <c r="R10" s="53"/>
      <c r="S10" s="78"/>
      <c r="T10" s="53"/>
      <c r="U10" s="53" t="s">
        <v>13</v>
      </c>
      <c r="V10" s="78"/>
      <c r="W10" s="78"/>
      <c r="X10" s="75"/>
      <c r="Y10" s="76"/>
      <c r="Z10" s="76"/>
      <c r="AA10" s="76"/>
      <c r="AB10" s="76"/>
      <c r="AC10" s="76"/>
      <c r="AD10" s="76"/>
    </row>
    <row r="11" spans="3:47" s="53" customFormat="1" ht="18" customHeight="1">
      <c r="C11" s="155">
        <v>4</v>
      </c>
      <c r="D11" s="83" t="s">
        <v>25</v>
      </c>
      <c r="E11" s="84"/>
      <c r="F11" s="84"/>
      <c r="G11" s="84"/>
      <c r="H11" s="84"/>
      <c r="I11" s="84"/>
      <c r="J11" s="84"/>
      <c r="K11" s="84"/>
      <c r="L11" s="54"/>
      <c r="M11" s="54"/>
      <c r="N11" s="85" t="s">
        <v>1</v>
      </c>
      <c r="O11" s="66">
        <v>800</v>
      </c>
      <c r="P11" s="55">
        <f>O11-200</f>
        <v>600</v>
      </c>
      <c r="S11" s="93"/>
      <c r="T11" s="93"/>
      <c r="U11" s="94"/>
      <c r="V11" s="94"/>
      <c r="W11" s="94"/>
      <c r="X11" s="95"/>
      <c r="Y11" s="78"/>
      <c r="Z11" s="78"/>
      <c r="AA11" s="78"/>
      <c r="AB11" s="78"/>
      <c r="AC11" s="78"/>
      <c r="AD11" s="78"/>
      <c r="AJ11" s="54"/>
      <c r="AK11" s="54"/>
      <c r="AL11" s="54"/>
      <c r="AM11" s="54"/>
      <c r="AN11" s="124"/>
      <c r="AO11" s="54"/>
      <c r="AP11" s="54"/>
      <c r="AQ11" s="54"/>
      <c r="AR11" s="54"/>
      <c r="AS11" s="54"/>
      <c r="AT11" s="54"/>
      <c r="AU11" s="54"/>
    </row>
    <row r="12" spans="3:66" s="31" customFormat="1" ht="18" customHeight="1">
      <c r="C12" s="156">
        <v>5</v>
      </c>
      <c r="D12" s="63" t="s">
        <v>26</v>
      </c>
      <c r="E12" s="64"/>
      <c r="F12" s="64"/>
      <c r="G12" s="64"/>
      <c r="H12" s="64"/>
      <c r="I12" s="64"/>
      <c r="J12" s="64"/>
      <c r="K12" s="64"/>
      <c r="L12" s="19"/>
      <c r="M12" s="19"/>
      <c r="N12" s="65" t="s">
        <v>3</v>
      </c>
      <c r="O12" s="66">
        <v>175</v>
      </c>
      <c r="P12" s="55">
        <f>(O12-70)/10</f>
        <v>10.5</v>
      </c>
      <c r="Q12" s="53">
        <f>IF(O12&lt;150,"upozornění - výška tělesa je nižší než15cm-výrobek bude atyp","")</f>
      </c>
      <c r="R12" s="80"/>
      <c r="S12" s="80"/>
      <c r="T12" s="80"/>
      <c r="U12" s="78"/>
      <c r="V12" s="78"/>
      <c r="W12" s="78"/>
      <c r="X12" s="86"/>
      <c r="Y12" s="81"/>
      <c r="Z12" s="81"/>
      <c r="AA12" s="81"/>
      <c r="AB12" s="81"/>
      <c r="AC12" s="81"/>
      <c r="AD12" s="81"/>
      <c r="AE12" s="53"/>
      <c r="AF12" s="53"/>
      <c r="AG12" s="53"/>
      <c r="AH12" s="53"/>
      <c r="AI12" s="53"/>
      <c r="AJ12" s="54"/>
      <c r="AK12" s="54"/>
      <c r="AL12" s="54"/>
      <c r="AM12" s="54"/>
      <c r="AN12" s="124"/>
      <c r="AO12" s="54"/>
      <c r="AP12" s="54"/>
      <c r="AQ12" s="54"/>
      <c r="AR12" s="54"/>
      <c r="AS12" s="54"/>
      <c r="AT12" s="54"/>
      <c r="AU12" s="54"/>
      <c r="AV12" s="134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</row>
    <row r="13" spans="3:63" ht="24" customHeight="1" thickBot="1">
      <c r="C13" s="172" t="s">
        <v>21</v>
      </c>
      <c r="J13" s="21"/>
      <c r="K13" s="26"/>
      <c r="L13" s="27"/>
      <c r="M13" s="27"/>
      <c r="N13" s="25"/>
      <c r="O13" s="25"/>
      <c r="P13" s="25"/>
      <c r="Q13" s="25"/>
      <c r="R13" s="76"/>
      <c r="S13" s="76"/>
      <c r="T13" s="76"/>
      <c r="U13" s="76"/>
      <c r="V13" s="76"/>
      <c r="W13" s="75"/>
      <c r="X13" s="75"/>
      <c r="Y13" s="76"/>
      <c r="Z13" s="76"/>
      <c r="AA13" s="76"/>
      <c r="AB13" s="76"/>
      <c r="AC13" s="76"/>
      <c r="AD13" s="76"/>
      <c r="AO13" s="148">
        <v>800</v>
      </c>
      <c r="AP13" s="148">
        <v>900</v>
      </c>
      <c r="AQ13" s="148">
        <v>1000</v>
      </c>
      <c r="AR13" s="148">
        <v>1100</v>
      </c>
      <c r="AS13" s="148">
        <v>1200</v>
      </c>
      <c r="AT13" s="148">
        <v>1300</v>
      </c>
      <c r="AU13" s="148">
        <v>1400</v>
      </c>
      <c r="AV13" s="148">
        <v>1500</v>
      </c>
      <c r="AW13" s="148">
        <v>1600</v>
      </c>
      <c r="AX13" s="148">
        <v>1700</v>
      </c>
      <c r="AY13" s="148">
        <v>1800</v>
      </c>
      <c r="AZ13" s="148">
        <v>1900</v>
      </c>
      <c r="BA13" s="148">
        <v>2000</v>
      </c>
      <c r="BB13" s="148">
        <v>2100</v>
      </c>
      <c r="BC13" s="148">
        <v>2200</v>
      </c>
      <c r="BD13" s="148">
        <v>2300</v>
      </c>
      <c r="BE13" s="148">
        <v>2400</v>
      </c>
      <c r="BF13" s="148">
        <v>2500</v>
      </c>
      <c r="BG13" s="148">
        <v>2600</v>
      </c>
      <c r="BH13" s="148">
        <v>2700</v>
      </c>
      <c r="BI13" s="148">
        <v>2800</v>
      </c>
      <c r="BJ13" s="148">
        <v>2900</v>
      </c>
      <c r="BK13" s="148">
        <v>3000</v>
      </c>
    </row>
    <row r="14" spans="3:63" ht="24" customHeight="1" thickBot="1">
      <c r="C14" s="239" t="s">
        <v>22</v>
      </c>
      <c r="D14" s="240"/>
      <c r="E14" s="240"/>
      <c r="F14" s="240"/>
      <c r="G14" s="240"/>
      <c r="H14" s="240"/>
      <c r="I14" s="240"/>
      <c r="J14" s="241"/>
      <c r="K14" s="29" t="s">
        <v>23</v>
      </c>
      <c r="L14" s="1"/>
      <c r="M14" s="25"/>
      <c r="N14" s="25"/>
      <c r="O14" s="25"/>
      <c r="P14" s="25"/>
      <c r="Q14" s="25"/>
      <c r="R14" s="25"/>
      <c r="S14" s="76"/>
      <c r="T14" s="76"/>
      <c r="U14" s="76"/>
      <c r="V14" s="76"/>
      <c r="W14" s="75"/>
      <c r="X14" s="81"/>
      <c r="Y14" s="81"/>
      <c r="Z14" s="96"/>
      <c r="AA14" s="96"/>
      <c r="AB14" s="96"/>
      <c r="AC14" s="96"/>
      <c r="AD14" s="96"/>
      <c r="AE14" s="134"/>
      <c r="AF14" s="134"/>
      <c r="AG14" s="134"/>
      <c r="AH14" s="134"/>
      <c r="AI14" s="134"/>
      <c r="AJ14" s="134"/>
      <c r="AK14" s="134"/>
      <c r="AL14" s="134"/>
      <c r="AM14" s="134"/>
      <c r="AN14" s="140">
        <v>1.4722</v>
      </c>
      <c r="AO14" s="134">
        <v>1.144780548986041</v>
      </c>
      <c r="AP14" s="134">
        <v>1.3492056470191185</v>
      </c>
      <c r="AQ14" s="134">
        <v>1.553630745051972</v>
      </c>
      <c r="AR14" s="134">
        <v>1.7580558430854747</v>
      </c>
      <c r="AS14" s="134">
        <v>1.962480941118755</v>
      </c>
      <c r="AT14" s="134">
        <v>2.166906039151386</v>
      </c>
      <c r="AU14" s="134">
        <v>2.371331137184791</v>
      </c>
      <c r="AV14" s="134">
        <v>2.575756235218854</v>
      </c>
      <c r="AW14" s="134">
        <v>2.7801813332517127</v>
      </c>
      <c r="AX14" s="134">
        <v>2.9846064312841816</v>
      </c>
      <c r="AY14" s="134">
        <v>3.1890315293184512</v>
      </c>
      <c r="AZ14" s="134">
        <v>3.393456627352221</v>
      </c>
      <c r="BA14" s="134">
        <v>3.5978817253849837</v>
      </c>
      <c r="BB14" s="134">
        <v>3.8023068234182023</v>
      </c>
      <c r="BC14" s="134">
        <v>4.006731921451469</v>
      </c>
      <c r="BD14" s="134">
        <v>4.2111570194840695</v>
      </c>
      <c r="BE14" s="134">
        <v>4.415582117516999</v>
      </c>
      <c r="BF14" s="134">
        <v>4.620007215550775</v>
      </c>
      <c r="BG14" s="134">
        <v>4.824432313583769</v>
      </c>
      <c r="BH14" s="134">
        <v>5.028857411617584</v>
      </c>
      <c r="BI14" s="134">
        <v>5.2332825096509845</v>
      </c>
      <c r="BJ14" s="134">
        <v>5.437707607682345</v>
      </c>
      <c r="BK14" s="134">
        <v>5.6421327057148245</v>
      </c>
    </row>
    <row r="15" spans="3:66" s="33" customFormat="1" ht="22.5" customHeight="1" thickBot="1">
      <c r="C15" s="158"/>
      <c r="D15" s="38" t="s">
        <v>15</v>
      </c>
      <c r="E15" s="39" t="s">
        <v>19</v>
      </c>
      <c r="F15" s="39" t="s">
        <v>3</v>
      </c>
      <c r="G15" s="39" t="s">
        <v>19</v>
      </c>
      <c r="H15" s="39" t="s">
        <v>1</v>
      </c>
      <c r="I15" s="39" t="s">
        <v>19</v>
      </c>
      <c r="J15" s="40" t="s">
        <v>20</v>
      </c>
      <c r="K15" s="248" t="s">
        <v>35</v>
      </c>
      <c r="L15" s="243"/>
      <c r="M15" s="34">
        <f>O11</f>
        <v>800</v>
      </c>
      <c r="N15" s="35">
        <f>M15+100</f>
        <v>900</v>
      </c>
      <c r="O15" s="35">
        <f aca="true" t="shared" si="0" ref="O15:AI15">N15+100</f>
        <v>1000</v>
      </c>
      <c r="P15" s="35">
        <f t="shared" si="0"/>
        <v>1100</v>
      </c>
      <c r="Q15" s="35">
        <f t="shared" si="0"/>
        <v>1200</v>
      </c>
      <c r="R15" s="35">
        <f t="shared" si="0"/>
        <v>1300</v>
      </c>
      <c r="S15" s="35">
        <f t="shared" si="0"/>
        <v>1400</v>
      </c>
      <c r="T15" s="35">
        <f t="shared" si="0"/>
        <v>1500</v>
      </c>
      <c r="U15" s="35">
        <f t="shared" si="0"/>
        <v>1600</v>
      </c>
      <c r="V15" s="35">
        <f t="shared" si="0"/>
        <v>1700</v>
      </c>
      <c r="W15" s="35">
        <f t="shared" si="0"/>
        <v>1800</v>
      </c>
      <c r="X15" s="35">
        <f t="shared" si="0"/>
        <v>1900</v>
      </c>
      <c r="Y15" s="35">
        <f t="shared" si="0"/>
        <v>2000</v>
      </c>
      <c r="Z15" s="35">
        <f t="shared" si="0"/>
        <v>2100</v>
      </c>
      <c r="AA15" s="35">
        <f t="shared" si="0"/>
        <v>2200</v>
      </c>
      <c r="AB15" s="35">
        <f t="shared" si="0"/>
        <v>2300</v>
      </c>
      <c r="AC15" s="35">
        <f t="shared" si="0"/>
        <v>2400</v>
      </c>
      <c r="AD15" s="36">
        <f t="shared" si="0"/>
        <v>2500</v>
      </c>
      <c r="AE15" s="148">
        <f t="shared" si="0"/>
        <v>2600</v>
      </c>
      <c r="AF15" s="148">
        <f t="shared" si="0"/>
        <v>2700</v>
      </c>
      <c r="AG15" s="148">
        <f t="shared" si="0"/>
        <v>2800</v>
      </c>
      <c r="AH15" s="148">
        <f t="shared" si="0"/>
        <v>2900</v>
      </c>
      <c r="AI15" s="148">
        <f t="shared" si="0"/>
        <v>3000</v>
      </c>
      <c r="AJ15" s="133"/>
      <c r="AK15" s="133"/>
      <c r="AL15" s="133"/>
      <c r="AM15" s="133"/>
      <c r="AN15" s="140">
        <v>1.4616</v>
      </c>
      <c r="AO15" s="134">
        <v>1.2732312922403923</v>
      </c>
      <c r="AP15" s="134">
        <v>1.5005940229981058</v>
      </c>
      <c r="AQ15" s="134">
        <v>1.7279567537547558</v>
      </c>
      <c r="AR15" s="134">
        <v>1.9553194845123483</v>
      </c>
      <c r="AS15" s="134">
        <v>2.182682215269693</v>
      </c>
      <c r="AT15" s="134">
        <v>2.410044946027731</v>
      </c>
      <c r="AU15" s="134">
        <v>2.637407676784574</v>
      </c>
      <c r="AV15" s="134">
        <v>2.8647704075420144</v>
      </c>
      <c r="AW15" s="134">
        <v>3.0921331382993453</v>
      </c>
      <c r="AX15" s="134">
        <v>3.319495869056308</v>
      </c>
      <c r="AY15" s="134">
        <v>3.5468585998132585</v>
      </c>
      <c r="AZ15" s="134">
        <v>3.77422133057056</v>
      </c>
      <c r="BA15" s="134">
        <v>4.001584061328438</v>
      </c>
      <c r="BB15" s="134">
        <v>4.228946792085714</v>
      </c>
      <c r="BC15" s="134">
        <v>4.45630952284239</v>
      </c>
      <c r="BD15" s="134">
        <v>4.68367225360032</v>
      </c>
      <c r="BE15" s="134">
        <v>4.911034984357309</v>
      </c>
      <c r="BF15" s="134">
        <v>5.138397715115992</v>
      </c>
      <c r="BG15" s="134">
        <v>5.365760445872297</v>
      </c>
      <c r="BH15" s="134">
        <v>5.593123176629449</v>
      </c>
      <c r="BI15" s="134">
        <v>5.820485907386074</v>
      </c>
      <c r="BJ15" s="134">
        <v>6.047848638143026</v>
      </c>
      <c r="BK15" s="134">
        <v>6.275211368901355</v>
      </c>
      <c r="BL15" s="133"/>
      <c r="BM15" s="133"/>
      <c r="BN15" s="133"/>
    </row>
    <row r="16" spans="3:66" s="37" customFormat="1" ht="18.75" customHeight="1" thickBot="1">
      <c r="C16" s="167" t="s">
        <v>30</v>
      </c>
      <c r="D16" s="168">
        <v>1010</v>
      </c>
      <c r="E16" s="222" t="s">
        <v>19</v>
      </c>
      <c r="F16" s="168">
        <v>200</v>
      </c>
      <c r="G16" s="222" t="s">
        <v>19</v>
      </c>
      <c r="H16" s="168" t="s">
        <v>1</v>
      </c>
      <c r="I16" s="222" t="s">
        <v>19</v>
      </c>
      <c r="J16" s="168">
        <v>130</v>
      </c>
      <c r="K16" s="201" t="s">
        <v>43</v>
      </c>
      <c r="L16" s="59" t="str">
        <f>IF($O$12&lt;150,"nelze"," ")</f>
        <v> </v>
      </c>
      <c r="M16" s="186">
        <f>(EXP(LN($T$8-$T$9)*1.4722))*AO14</f>
        <v>363.0328140292646</v>
      </c>
      <c r="N16" s="186">
        <f aca="true" t="shared" si="1" ref="N16:AI16">(EXP(LN($T$8-$T$9)*1.4722))*AP14</f>
        <v>427.86010224873047</v>
      </c>
      <c r="O16" s="186">
        <f t="shared" si="1"/>
        <v>492.6873904681252</v>
      </c>
      <c r="P16" s="186">
        <f t="shared" si="1"/>
        <v>557.5146786877259</v>
      </c>
      <c r="Q16" s="186">
        <f t="shared" si="1"/>
        <v>622.341966907256</v>
      </c>
      <c r="R16" s="186">
        <f t="shared" si="1"/>
        <v>687.1692551265804</v>
      </c>
      <c r="S16" s="186">
        <f t="shared" si="1"/>
        <v>751.99654334615</v>
      </c>
      <c r="T16" s="186">
        <f t="shared" si="1"/>
        <v>816.8238315659283</v>
      </c>
      <c r="U16" s="186">
        <f t="shared" si="1"/>
        <v>881.6511197853248</v>
      </c>
      <c r="V16" s="186">
        <f t="shared" si="1"/>
        <v>946.4784080045977</v>
      </c>
      <c r="W16" s="186">
        <f t="shared" si="1"/>
        <v>1011.3056962244416</v>
      </c>
      <c r="X16" s="186">
        <f t="shared" si="1"/>
        <v>1076.1329844441268</v>
      </c>
      <c r="Y16" s="186">
        <f t="shared" si="1"/>
        <v>1140.960272663493</v>
      </c>
      <c r="Z16" s="186">
        <f t="shared" si="1"/>
        <v>1205.7875608830036</v>
      </c>
      <c r="AA16" s="186">
        <f t="shared" si="1"/>
        <v>1270.6148491025294</v>
      </c>
      <c r="AB16" s="186">
        <f t="shared" si="1"/>
        <v>1335.442137321844</v>
      </c>
      <c r="AC16" s="186">
        <f t="shared" si="1"/>
        <v>1400.269425541263</v>
      </c>
      <c r="AD16" s="187">
        <f t="shared" si="1"/>
        <v>1465.09671376095</v>
      </c>
      <c r="AE16" s="131">
        <f t="shared" si="1"/>
        <v>1529.9240019803894</v>
      </c>
      <c r="AF16" s="131">
        <f t="shared" si="1"/>
        <v>1594.7512902000892</v>
      </c>
      <c r="AG16" s="131">
        <f t="shared" si="1"/>
        <v>1659.5785784196576</v>
      </c>
      <c r="AH16" s="131">
        <f t="shared" si="1"/>
        <v>1724.4058666385788</v>
      </c>
      <c r="AI16" s="131">
        <f t="shared" si="1"/>
        <v>1789.233154857855</v>
      </c>
      <c r="AJ16" s="149"/>
      <c r="AK16" s="149"/>
      <c r="AL16" s="149"/>
      <c r="AM16" s="149"/>
      <c r="AN16" s="140">
        <v>1.4511</v>
      </c>
      <c r="AO16" s="134">
        <v>1.37301767111803</v>
      </c>
      <c r="AP16" s="134">
        <v>1.6181993981032197</v>
      </c>
      <c r="AQ16" s="134">
        <v>1.8633811250886876</v>
      </c>
      <c r="AR16" s="134">
        <v>2.1085628520744595</v>
      </c>
      <c r="AS16" s="134">
        <v>2.3537445790596188</v>
      </c>
      <c r="AT16" s="134">
        <v>2.5989263060454535</v>
      </c>
      <c r="AU16" s="134">
        <v>2.844108033030763</v>
      </c>
      <c r="AV16" s="134">
        <v>3.0892897600154274</v>
      </c>
      <c r="AW16" s="134">
        <v>3.3344714870022774</v>
      </c>
      <c r="AX16" s="134">
        <v>3.5796532139863193</v>
      </c>
      <c r="AY16" s="134">
        <v>3.8248349409724494</v>
      </c>
      <c r="AZ16" s="134">
        <v>4.070016667957311</v>
      </c>
      <c r="BA16" s="134">
        <v>4.315198394941453</v>
      </c>
      <c r="BB16" s="134">
        <v>4.560380121928079</v>
      </c>
      <c r="BC16" s="134">
        <v>4.805561848914201</v>
      </c>
      <c r="BD16" s="134">
        <v>5.050743575898855</v>
      </c>
      <c r="BE16" s="134">
        <v>5.29592530288468</v>
      </c>
      <c r="BF16" s="134">
        <v>5.541107029870779</v>
      </c>
      <c r="BG16" s="134">
        <v>5.7862887568559405</v>
      </c>
      <c r="BH16" s="134">
        <v>6.031470483841201</v>
      </c>
      <c r="BI16" s="134">
        <v>6.276652210825894</v>
      </c>
      <c r="BJ16" s="134">
        <v>6.521833937810938</v>
      </c>
      <c r="BK16" s="134">
        <v>6.767015664797469</v>
      </c>
      <c r="BL16" s="149"/>
      <c r="BM16" s="149"/>
      <c r="BN16" s="149"/>
    </row>
    <row r="17" spans="3:66" s="37" customFormat="1" ht="18.75" customHeight="1" thickBot="1">
      <c r="C17" s="231" t="s">
        <v>30</v>
      </c>
      <c r="D17" s="168">
        <v>1010</v>
      </c>
      <c r="E17" s="250" t="s">
        <v>19</v>
      </c>
      <c r="F17" s="232">
        <v>300</v>
      </c>
      <c r="G17" s="250" t="s">
        <v>19</v>
      </c>
      <c r="H17" s="232" t="s">
        <v>1</v>
      </c>
      <c r="I17" s="250" t="s">
        <v>19</v>
      </c>
      <c r="J17" s="233">
        <v>130</v>
      </c>
      <c r="K17" s="269" t="s">
        <v>38</v>
      </c>
      <c r="L17" s="185" t="str">
        <f>IF($O$12&lt;150,"nelze"," ")</f>
        <v> </v>
      </c>
      <c r="M17" s="190">
        <f>(EXP(LN($T$8-$T$9)*1.4616))*AO15</f>
        <v>387.3663238195479</v>
      </c>
      <c r="N17" s="175">
        <f aca="true" t="shared" si="2" ref="N17:AI17">(EXP(LN($T$8-$T$9)*1.4616))*AP15</f>
        <v>456.53888164461944</v>
      </c>
      <c r="O17" s="175">
        <f t="shared" si="2"/>
        <v>525.7114394693674</v>
      </c>
      <c r="P17" s="175">
        <f t="shared" si="2"/>
        <v>594.8839972944022</v>
      </c>
      <c r="Q17" s="175">
        <f t="shared" si="2"/>
        <v>664.0565551193615</v>
      </c>
      <c r="R17" s="175">
        <f t="shared" si="2"/>
        <v>733.2291129445318</v>
      </c>
      <c r="S17" s="175">
        <f t="shared" si="2"/>
        <v>802.4016707693387</v>
      </c>
      <c r="T17" s="175">
        <f t="shared" si="2"/>
        <v>871.574228594327</v>
      </c>
      <c r="U17" s="175">
        <f t="shared" si="2"/>
        <v>940.7467864192822</v>
      </c>
      <c r="V17" s="175">
        <f t="shared" si="2"/>
        <v>1009.9193442441253</v>
      </c>
      <c r="W17" s="175">
        <f t="shared" si="2"/>
        <v>1079.0919020689648</v>
      </c>
      <c r="X17" s="175">
        <f t="shared" si="2"/>
        <v>1148.264459893911</v>
      </c>
      <c r="Y17" s="175">
        <f t="shared" si="2"/>
        <v>1217.4370177190326</v>
      </c>
      <c r="Z17" s="175">
        <f t="shared" si="2"/>
        <v>1286.609575543971</v>
      </c>
      <c r="AA17" s="175">
        <f t="shared" si="2"/>
        <v>1355.782133368727</v>
      </c>
      <c r="AB17" s="175">
        <f t="shared" si="2"/>
        <v>1424.9546911938644</v>
      </c>
      <c r="AC17" s="175">
        <f t="shared" si="2"/>
        <v>1494.1272490187157</v>
      </c>
      <c r="AD17" s="176">
        <f t="shared" si="2"/>
        <v>1563.299806844082</v>
      </c>
      <c r="AE17" s="131">
        <f t="shared" si="2"/>
        <v>1632.4723646687253</v>
      </c>
      <c r="AF17" s="131">
        <f t="shared" si="2"/>
        <v>1701.644922493626</v>
      </c>
      <c r="AG17" s="131">
        <f t="shared" si="2"/>
        <v>1770.8174803183663</v>
      </c>
      <c r="AH17" s="131">
        <f t="shared" si="2"/>
        <v>1839.990038143206</v>
      </c>
      <c r="AI17" s="131">
        <f t="shared" si="2"/>
        <v>1909.162595968465</v>
      </c>
      <c r="AJ17" s="149"/>
      <c r="AK17" s="149"/>
      <c r="AL17" s="149"/>
      <c r="AM17" s="149"/>
      <c r="AN17" s="141">
        <v>1.4406</v>
      </c>
      <c r="AO17" s="134">
        <v>1.4557727996843302</v>
      </c>
      <c r="AP17" s="134">
        <v>1.7157322281997096</v>
      </c>
      <c r="AQ17" s="134">
        <v>1.9756916567149565</v>
      </c>
      <c r="AR17" s="134">
        <v>2.235651085230198</v>
      </c>
      <c r="AS17" s="134">
        <v>2.4956105137450795</v>
      </c>
      <c r="AT17" s="134">
        <v>2.7555699422606774</v>
      </c>
      <c r="AU17" s="134">
        <v>3.0155293707752757</v>
      </c>
      <c r="AV17" s="134">
        <v>3.275488799290076</v>
      </c>
      <c r="AW17" s="134">
        <v>3.5354482278062305</v>
      </c>
      <c r="AX17" s="134">
        <v>3.7954076563215606</v>
      </c>
      <c r="AY17" s="134">
        <v>4.055367084836357</v>
      </c>
      <c r="AZ17" s="134">
        <v>4.315326513350923</v>
      </c>
      <c r="BA17" s="134">
        <v>4.5752859418660705</v>
      </c>
      <c r="BB17" s="134">
        <v>4.835245370381872</v>
      </c>
      <c r="BC17" s="134">
        <v>5.095204798897067</v>
      </c>
      <c r="BD17" s="134">
        <v>5.355164227411411</v>
      </c>
      <c r="BE17" s="134">
        <v>5.615123655927</v>
      </c>
      <c r="BF17" s="134">
        <v>5.875083084441154</v>
      </c>
      <c r="BG17" s="134">
        <v>6.135042512957761</v>
      </c>
      <c r="BH17" s="134">
        <v>6.39500194147275</v>
      </c>
      <c r="BI17" s="134">
        <v>6.654961369987137</v>
      </c>
      <c r="BJ17" s="134">
        <v>6.914920798501897</v>
      </c>
      <c r="BK17" s="134">
        <v>7.174880227017179</v>
      </c>
      <c r="BL17" s="149"/>
      <c r="BM17" s="149"/>
      <c r="BN17" s="149"/>
    </row>
    <row r="18" spans="3:66" s="37" customFormat="1" ht="18.75" customHeight="1" thickBot="1">
      <c r="C18" s="249"/>
      <c r="D18" s="221">
        <v>1020</v>
      </c>
      <c r="E18" s="251"/>
      <c r="F18" s="252"/>
      <c r="G18" s="251"/>
      <c r="H18" s="252"/>
      <c r="I18" s="251"/>
      <c r="J18" s="247"/>
      <c r="K18" s="270"/>
      <c r="L18" s="185"/>
      <c r="M18" s="194">
        <f>M17*1.82</f>
        <v>705.0067093515772</v>
      </c>
      <c r="N18" s="195">
        <f aca="true" t="shared" si="3" ref="N18:AD18">N17*1.82</f>
        <v>830.9007645932074</v>
      </c>
      <c r="O18" s="195">
        <f t="shared" si="3"/>
        <v>956.7948198342488</v>
      </c>
      <c r="P18" s="195">
        <f t="shared" si="3"/>
        <v>1082.6888750758121</v>
      </c>
      <c r="Q18" s="195">
        <f t="shared" si="3"/>
        <v>1208.582930317238</v>
      </c>
      <c r="R18" s="195">
        <f t="shared" si="3"/>
        <v>1334.476985559048</v>
      </c>
      <c r="S18" s="195">
        <f t="shared" si="3"/>
        <v>1460.3710408001964</v>
      </c>
      <c r="T18" s="195">
        <f t="shared" si="3"/>
        <v>1586.2650960416752</v>
      </c>
      <c r="U18" s="195">
        <f t="shared" si="3"/>
        <v>1712.1591512830937</v>
      </c>
      <c r="V18" s="195">
        <f t="shared" si="3"/>
        <v>1838.0532065243083</v>
      </c>
      <c r="W18" s="195">
        <f t="shared" si="3"/>
        <v>1963.947261765516</v>
      </c>
      <c r="X18" s="195">
        <f t="shared" si="3"/>
        <v>2089.841317006918</v>
      </c>
      <c r="Y18" s="195">
        <f t="shared" si="3"/>
        <v>2215.7353722486396</v>
      </c>
      <c r="Z18" s="195">
        <f t="shared" si="3"/>
        <v>2341.6294274900274</v>
      </c>
      <c r="AA18" s="195">
        <f t="shared" si="3"/>
        <v>2467.5234827310833</v>
      </c>
      <c r="AB18" s="195">
        <f t="shared" si="3"/>
        <v>2593.417537972833</v>
      </c>
      <c r="AC18" s="195">
        <f t="shared" si="3"/>
        <v>2719.3115932140627</v>
      </c>
      <c r="AD18" s="196">
        <f t="shared" si="3"/>
        <v>2845.2056484562295</v>
      </c>
      <c r="AE18" s="131"/>
      <c r="AF18" s="131"/>
      <c r="AG18" s="131"/>
      <c r="AH18" s="131"/>
      <c r="AI18" s="131"/>
      <c r="AJ18" s="149"/>
      <c r="AK18" s="149"/>
      <c r="AL18" s="149"/>
      <c r="AM18" s="149"/>
      <c r="AN18" s="141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49"/>
      <c r="BM18" s="149"/>
      <c r="BN18" s="149"/>
    </row>
    <row r="19" spans="3:66" s="37" customFormat="1" ht="18.75" customHeight="1" thickBot="1">
      <c r="C19" s="231" t="s">
        <v>30</v>
      </c>
      <c r="D19" s="168">
        <v>1010</v>
      </c>
      <c r="E19" s="250" t="s">
        <v>19</v>
      </c>
      <c r="F19" s="232">
        <v>400</v>
      </c>
      <c r="G19" s="250" t="s">
        <v>19</v>
      </c>
      <c r="H19" s="232" t="s">
        <v>1</v>
      </c>
      <c r="I19" s="250" t="s">
        <v>19</v>
      </c>
      <c r="J19" s="233">
        <v>130</v>
      </c>
      <c r="K19" s="269" t="s">
        <v>39</v>
      </c>
      <c r="L19" s="185" t="str">
        <f>IF($O$12&lt;150,"nelze"," ")</f>
        <v> </v>
      </c>
      <c r="M19" s="190">
        <f>(EXP(LN($T$8-$T$9)*1.4511))*AO16</f>
        <v>400.9142565277629</v>
      </c>
      <c r="N19" s="175">
        <f aca="true" t="shared" si="4" ref="N19:AI19">(EXP(LN($T$8-$T$9)*1.4511))*AP16</f>
        <v>472.50608805052724</v>
      </c>
      <c r="O19" s="175">
        <f t="shared" si="4"/>
        <v>544.0979195733728</v>
      </c>
      <c r="P19" s="175">
        <f t="shared" si="4"/>
        <v>615.6897510963072</v>
      </c>
      <c r="Q19" s="175">
        <f t="shared" si="4"/>
        <v>687.2815826190626</v>
      </c>
      <c r="R19" s="175">
        <f t="shared" si="4"/>
        <v>758.8734141420153</v>
      </c>
      <c r="S19" s="175">
        <f t="shared" si="4"/>
        <v>830.4652456648147</v>
      </c>
      <c r="T19" s="175">
        <f t="shared" si="4"/>
        <v>902.0570771874256</v>
      </c>
      <c r="U19" s="175">
        <f t="shared" si="4"/>
        <v>973.6489087106747</v>
      </c>
      <c r="V19" s="175">
        <f t="shared" si="4"/>
        <v>1045.240740233104</v>
      </c>
      <c r="W19" s="175">
        <f t="shared" si="4"/>
        <v>1116.832571756143</v>
      </c>
      <c r="X19" s="175">
        <f t="shared" si="4"/>
        <v>1188.4244032788113</v>
      </c>
      <c r="Y19" s="175">
        <f t="shared" si="4"/>
        <v>1260.01623480127</v>
      </c>
      <c r="Z19" s="175">
        <f t="shared" si="4"/>
        <v>1331.6080663244536</v>
      </c>
      <c r="AA19" s="175">
        <f t="shared" si="4"/>
        <v>1403.1998978474903</v>
      </c>
      <c r="AB19" s="175">
        <f t="shared" si="4"/>
        <v>1474.791729370098</v>
      </c>
      <c r="AC19" s="175">
        <f t="shared" si="4"/>
        <v>1546.383560893048</v>
      </c>
      <c r="AD19" s="176">
        <f t="shared" si="4"/>
        <v>1617.9753924160777</v>
      </c>
      <c r="AE19" s="131">
        <f t="shared" si="4"/>
        <v>1689.5672239388339</v>
      </c>
      <c r="AF19" s="131">
        <f t="shared" si="4"/>
        <v>1761.1590554616191</v>
      </c>
      <c r="AG19" s="131">
        <f t="shared" si="4"/>
        <v>1832.7508869842384</v>
      </c>
      <c r="AH19" s="131">
        <f t="shared" si="4"/>
        <v>1904.3427185069602</v>
      </c>
      <c r="AI19" s="131">
        <f t="shared" si="4"/>
        <v>1975.9345500301163</v>
      </c>
      <c r="AJ19" s="149"/>
      <c r="AK19" s="149"/>
      <c r="AL19" s="149"/>
      <c r="AM19" s="149"/>
      <c r="AN19" s="140">
        <v>1.43</v>
      </c>
      <c r="AO19" s="134">
        <v>1.527077888609665</v>
      </c>
      <c r="AP19" s="134">
        <v>1.79977036871887</v>
      </c>
      <c r="AQ19" s="134">
        <v>2.0724628488279357</v>
      </c>
      <c r="AR19" s="134">
        <v>2.345155328936996</v>
      </c>
      <c r="AS19" s="134">
        <v>2.6178478090452946</v>
      </c>
      <c r="AT19" s="134">
        <v>2.8905402891551124</v>
      </c>
      <c r="AU19" s="134">
        <v>3.1632327692639626</v>
      </c>
      <c r="AV19" s="134">
        <v>3.435925249372599</v>
      </c>
      <c r="AW19" s="134">
        <v>3.708617729481569</v>
      </c>
      <c r="AX19" s="134">
        <v>3.9813102095906823</v>
      </c>
      <c r="AY19" s="134">
        <v>4.254002689699236</v>
      </c>
      <c r="AZ19" s="134">
        <v>4.526695169807547</v>
      </c>
      <c r="BA19" s="134">
        <v>4.799387649917877</v>
      </c>
      <c r="BB19" s="134">
        <v>5.072080130026078</v>
      </c>
      <c r="BC19" s="134">
        <v>5.344772610135046</v>
      </c>
      <c r="BD19" s="134">
        <v>5.617465090244775</v>
      </c>
      <c r="BE19" s="134">
        <v>5.890157570354241</v>
      </c>
      <c r="BF19" s="134">
        <v>6.162850050463104</v>
      </c>
      <c r="BG19" s="134">
        <v>6.435542530570843</v>
      </c>
      <c r="BH19" s="134">
        <v>6.708235010679598</v>
      </c>
      <c r="BI19" s="134">
        <v>6.980927490789772</v>
      </c>
      <c r="BJ19" s="134">
        <v>7.253619970897303</v>
      </c>
      <c r="BK19" s="134">
        <v>7.526312451008615</v>
      </c>
      <c r="BL19" s="149"/>
      <c r="BM19" s="149"/>
      <c r="BN19" s="149"/>
    </row>
    <row r="20" spans="3:66" s="37" customFormat="1" ht="18.75" customHeight="1" thickBot="1">
      <c r="C20" s="249"/>
      <c r="D20" s="221">
        <v>1020</v>
      </c>
      <c r="E20" s="251"/>
      <c r="F20" s="252"/>
      <c r="G20" s="251"/>
      <c r="H20" s="252"/>
      <c r="I20" s="251"/>
      <c r="J20" s="247"/>
      <c r="K20" s="270"/>
      <c r="L20" s="185"/>
      <c r="M20" s="191">
        <f aca="true" t="shared" si="5" ref="M20:AD20">M19*1.82</f>
        <v>729.6639468805286</v>
      </c>
      <c r="N20" s="192">
        <f t="shared" si="5"/>
        <v>859.9610802519596</v>
      </c>
      <c r="O20" s="192">
        <f t="shared" si="5"/>
        <v>990.2582136235385</v>
      </c>
      <c r="P20" s="192">
        <f t="shared" si="5"/>
        <v>1120.555346995279</v>
      </c>
      <c r="Q20" s="192">
        <f t="shared" si="5"/>
        <v>1250.852480366694</v>
      </c>
      <c r="R20" s="192">
        <f t="shared" si="5"/>
        <v>1381.149613738468</v>
      </c>
      <c r="S20" s="192">
        <f t="shared" si="5"/>
        <v>1511.4467471099629</v>
      </c>
      <c r="T20" s="192">
        <f t="shared" si="5"/>
        <v>1641.7438804811147</v>
      </c>
      <c r="U20" s="192">
        <f t="shared" si="5"/>
        <v>1772.041013853428</v>
      </c>
      <c r="V20" s="192">
        <f t="shared" si="5"/>
        <v>1902.3381472242493</v>
      </c>
      <c r="W20" s="192">
        <f t="shared" si="5"/>
        <v>2032.63528059618</v>
      </c>
      <c r="X20" s="192">
        <f t="shared" si="5"/>
        <v>2162.932413967437</v>
      </c>
      <c r="Y20" s="192">
        <f t="shared" si="5"/>
        <v>2293.2295473383115</v>
      </c>
      <c r="Z20" s="192">
        <f t="shared" si="5"/>
        <v>2423.526680710506</v>
      </c>
      <c r="AA20" s="192">
        <f t="shared" si="5"/>
        <v>2553.8238140824324</v>
      </c>
      <c r="AB20" s="192">
        <f t="shared" si="5"/>
        <v>2684.1209474535785</v>
      </c>
      <c r="AC20" s="192">
        <f t="shared" si="5"/>
        <v>2814.4180808253477</v>
      </c>
      <c r="AD20" s="193">
        <f t="shared" si="5"/>
        <v>2944.7152141972615</v>
      </c>
      <c r="AE20" s="131"/>
      <c r="AF20" s="131"/>
      <c r="AG20" s="131"/>
      <c r="AH20" s="131"/>
      <c r="AI20" s="131"/>
      <c r="AJ20" s="149"/>
      <c r="AK20" s="149"/>
      <c r="AL20" s="149"/>
      <c r="AM20" s="149"/>
      <c r="AN20" s="140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49"/>
      <c r="BM20" s="149"/>
      <c r="BN20" s="149"/>
    </row>
    <row r="21" spans="3:66" s="37" customFormat="1" ht="18.75" customHeight="1" thickBot="1">
      <c r="C21" s="231" t="s">
        <v>30</v>
      </c>
      <c r="D21" s="168">
        <v>1010</v>
      </c>
      <c r="E21" s="250" t="s">
        <v>19</v>
      </c>
      <c r="F21" s="232">
        <v>500</v>
      </c>
      <c r="G21" s="250" t="s">
        <v>19</v>
      </c>
      <c r="H21" s="232" t="s">
        <v>1</v>
      </c>
      <c r="I21" s="250" t="s">
        <v>19</v>
      </c>
      <c r="J21" s="233">
        <v>130</v>
      </c>
      <c r="K21" s="269" t="s">
        <v>40</v>
      </c>
      <c r="L21" s="59" t="str">
        <f>IF($O$12&lt;150,"nelze"," ")</f>
        <v> </v>
      </c>
      <c r="M21" s="188">
        <f>(EXP(LN($T$8-$T$9)*1.4406))*AO17</f>
        <v>407.9714657394189</v>
      </c>
      <c r="N21" s="188">
        <f aca="true" t="shared" si="6" ref="N21:AI21">(EXP(LN($T$8-$T$9)*1.4406))*AP17</f>
        <v>480.82351319297635</v>
      </c>
      <c r="O21" s="188">
        <f t="shared" si="6"/>
        <v>553.6755606464967</v>
      </c>
      <c r="P21" s="188">
        <f t="shared" si="6"/>
        <v>626.5276081000154</v>
      </c>
      <c r="Q21" s="188">
        <f t="shared" si="6"/>
        <v>699.3796555534334</v>
      </c>
      <c r="R21" s="188">
        <f t="shared" si="6"/>
        <v>772.231703007052</v>
      </c>
      <c r="S21" s="188">
        <f t="shared" si="6"/>
        <v>845.0837504603907</v>
      </c>
      <c r="T21" s="188">
        <f t="shared" si="6"/>
        <v>917.9357979137858</v>
      </c>
      <c r="U21" s="188">
        <f t="shared" si="6"/>
        <v>990.7878453675604</v>
      </c>
      <c r="V21" s="188">
        <f t="shared" si="6"/>
        <v>1063.639892821104</v>
      </c>
      <c r="W21" s="188">
        <f t="shared" si="6"/>
        <v>1136.4919402744981</v>
      </c>
      <c r="X21" s="188">
        <f t="shared" si="6"/>
        <v>1209.3439877278279</v>
      </c>
      <c r="Y21" s="188">
        <f t="shared" si="6"/>
        <v>1282.1960351813202</v>
      </c>
      <c r="Z21" s="188">
        <f t="shared" si="6"/>
        <v>1355.048082634996</v>
      </c>
      <c r="AA21" s="188">
        <f t="shared" si="6"/>
        <v>1427.9001300885016</v>
      </c>
      <c r="AB21" s="188">
        <f t="shared" si="6"/>
        <v>1500.752177541769</v>
      </c>
      <c r="AC21" s="188">
        <f t="shared" si="6"/>
        <v>1573.6042249953853</v>
      </c>
      <c r="AD21" s="189">
        <f t="shared" si="6"/>
        <v>1646.456272448599</v>
      </c>
      <c r="AE21" s="131">
        <f t="shared" si="6"/>
        <v>1719.3083199025007</v>
      </c>
      <c r="AF21" s="131">
        <f t="shared" si="6"/>
        <v>1792.160367355949</v>
      </c>
      <c r="AG21" s="131">
        <f t="shared" si="6"/>
        <v>1865.0124148092282</v>
      </c>
      <c r="AH21" s="131">
        <f t="shared" si="6"/>
        <v>1937.864462262612</v>
      </c>
      <c r="AI21" s="131">
        <f t="shared" si="6"/>
        <v>2010.7165097161421</v>
      </c>
      <c r="AJ21" s="149"/>
      <c r="AK21" s="149"/>
      <c r="AL21" s="149"/>
      <c r="AM21" s="149"/>
      <c r="AN21" s="140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4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</row>
    <row r="22" spans="3:66" s="37" customFormat="1" ht="18.75" customHeight="1" thickBot="1">
      <c r="C22" s="256"/>
      <c r="D22" s="220">
        <v>1020</v>
      </c>
      <c r="E22" s="257"/>
      <c r="F22" s="258"/>
      <c r="G22" s="257"/>
      <c r="H22" s="258"/>
      <c r="I22" s="257"/>
      <c r="J22" s="246"/>
      <c r="K22" s="271"/>
      <c r="L22" s="197"/>
      <c r="M22" s="194">
        <f aca="true" t="shared" si="7" ref="M22:AD22">M21*1.82</f>
        <v>742.5080676457424</v>
      </c>
      <c r="N22" s="195">
        <f t="shared" si="7"/>
        <v>875.098794011217</v>
      </c>
      <c r="O22" s="195">
        <f t="shared" si="7"/>
        <v>1007.689520376624</v>
      </c>
      <c r="P22" s="195">
        <f t="shared" si="7"/>
        <v>1140.280246742028</v>
      </c>
      <c r="Q22" s="195">
        <f t="shared" si="7"/>
        <v>1272.8709731072488</v>
      </c>
      <c r="R22" s="195">
        <f t="shared" si="7"/>
        <v>1405.4616994728347</v>
      </c>
      <c r="S22" s="195">
        <f t="shared" si="7"/>
        <v>1538.052425837911</v>
      </c>
      <c r="T22" s="195">
        <f t="shared" si="7"/>
        <v>1670.6431522030903</v>
      </c>
      <c r="U22" s="195">
        <f t="shared" si="7"/>
        <v>1803.23387856896</v>
      </c>
      <c r="V22" s="195">
        <f t="shared" si="7"/>
        <v>1935.8246049344093</v>
      </c>
      <c r="W22" s="195">
        <f t="shared" si="7"/>
        <v>2068.415331299587</v>
      </c>
      <c r="X22" s="195">
        <f t="shared" si="7"/>
        <v>2201.006057664647</v>
      </c>
      <c r="Y22" s="195">
        <f t="shared" si="7"/>
        <v>2333.5967840300027</v>
      </c>
      <c r="Z22" s="195">
        <f t="shared" si="7"/>
        <v>2466.1875103956927</v>
      </c>
      <c r="AA22" s="195">
        <f t="shared" si="7"/>
        <v>2598.778236761073</v>
      </c>
      <c r="AB22" s="195">
        <f t="shared" si="7"/>
        <v>2731.3689631260195</v>
      </c>
      <c r="AC22" s="195">
        <f t="shared" si="7"/>
        <v>2863.9596894916012</v>
      </c>
      <c r="AD22" s="196">
        <f t="shared" si="7"/>
        <v>2996.5504158564504</v>
      </c>
      <c r="AE22" s="131"/>
      <c r="AF22" s="131"/>
      <c r="AG22" s="131"/>
      <c r="AH22" s="131"/>
      <c r="AI22" s="131"/>
      <c r="AJ22" s="149"/>
      <c r="AK22" s="149"/>
      <c r="AL22" s="149"/>
      <c r="AM22" s="149"/>
      <c r="AN22" s="140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4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</row>
    <row r="23" spans="3:66" s="37" customFormat="1" ht="18.75" customHeight="1" thickBot="1">
      <c r="C23" s="231" t="s">
        <v>30</v>
      </c>
      <c r="D23" s="168">
        <v>1010</v>
      </c>
      <c r="E23" s="250" t="s">
        <v>19</v>
      </c>
      <c r="F23" s="232">
        <v>600</v>
      </c>
      <c r="G23" s="250" t="s">
        <v>19</v>
      </c>
      <c r="H23" s="232" t="s">
        <v>1</v>
      </c>
      <c r="I23" s="250" t="s">
        <v>19</v>
      </c>
      <c r="J23" s="233">
        <v>130</v>
      </c>
      <c r="K23" s="269" t="s">
        <v>41</v>
      </c>
      <c r="L23" s="185" t="str">
        <f>IF($O$12&lt;150,"nelze"," ")</f>
        <v> </v>
      </c>
      <c r="M23" s="175">
        <f>(EXP(LN($T$8-$T$9)*1.43))*AO19</f>
        <v>410.5710232215055</v>
      </c>
      <c r="N23" s="175">
        <f aca="true" t="shared" si="8" ref="N23:AI23">(EXP(LN($T$8-$T$9)*1.43))*AP19</f>
        <v>483.8872773682934</v>
      </c>
      <c r="O23" s="175">
        <f t="shared" si="8"/>
        <v>557.2035315150438</v>
      </c>
      <c r="P23" s="175">
        <f t="shared" si="8"/>
        <v>630.5197856617926</v>
      </c>
      <c r="Q23" s="175">
        <f t="shared" si="8"/>
        <v>703.8360398083367</v>
      </c>
      <c r="R23" s="175">
        <f t="shared" si="8"/>
        <v>777.1522939552895</v>
      </c>
      <c r="S23" s="175">
        <f t="shared" si="8"/>
        <v>850.4685481019818</v>
      </c>
      <c r="T23" s="175">
        <f t="shared" si="8"/>
        <v>923.7848022486169</v>
      </c>
      <c r="U23" s="175">
        <f t="shared" si="8"/>
        <v>997.1010563953415</v>
      </c>
      <c r="V23" s="175">
        <f t="shared" si="8"/>
        <v>1070.4173105421046</v>
      </c>
      <c r="W23" s="175">
        <f t="shared" si="8"/>
        <v>1143.7335646887175</v>
      </c>
      <c r="X23" s="175">
        <f t="shared" si="8"/>
        <v>1217.0498188352647</v>
      </c>
      <c r="Y23" s="175">
        <f t="shared" si="8"/>
        <v>1290.366072982355</v>
      </c>
      <c r="Z23" s="175">
        <f t="shared" si="8"/>
        <v>1363.6823271288729</v>
      </c>
      <c r="AA23" s="175">
        <f t="shared" si="8"/>
        <v>1436.9985812755972</v>
      </c>
      <c r="AB23" s="175">
        <f t="shared" si="8"/>
        <v>1510.314835422526</v>
      </c>
      <c r="AC23" s="175">
        <f t="shared" si="8"/>
        <v>1583.6310895693837</v>
      </c>
      <c r="AD23" s="176">
        <f t="shared" si="8"/>
        <v>1656.9473437160796</v>
      </c>
      <c r="AE23" s="131">
        <f t="shared" si="8"/>
        <v>1730.2635978624733</v>
      </c>
      <c r="AF23" s="131">
        <f t="shared" si="8"/>
        <v>1803.57985200914</v>
      </c>
      <c r="AG23" s="131">
        <f t="shared" si="8"/>
        <v>1876.8961061561884</v>
      </c>
      <c r="AH23" s="131">
        <f t="shared" si="8"/>
        <v>1950.2123603025261</v>
      </c>
      <c r="AI23" s="131">
        <f t="shared" si="8"/>
        <v>2023.5286144498807</v>
      </c>
      <c r="AJ23" s="149"/>
      <c r="AK23" s="149"/>
      <c r="AL23" s="149"/>
      <c r="AM23" s="149"/>
      <c r="AN23" s="140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4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</row>
    <row r="24" spans="3:66" s="37" customFormat="1" ht="18.75" customHeight="1" thickBot="1">
      <c r="C24" s="249"/>
      <c r="D24" s="221">
        <v>1020</v>
      </c>
      <c r="E24" s="251"/>
      <c r="F24" s="252"/>
      <c r="G24" s="251"/>
      <c r="H24" s="252"/>
      <c r="I24" s="251"/>
      <c r="J24" s="247"/>
      <c r="K24" s="270"/>
      <c r="L24" s="198"/>
      <c r="M24" s="192">
        <f aca="true" t="shared" si="9" ref="M24:AD24">M23*1.82</f>
        <v>747.2392622631401</v>
      </c>
      <c r="N24" s="192">
        <f t="shared" si="9"/>
        <v>880.674844810294</v>
      </c>
      <c r="O24" s="192">
        <f t="shared" si="9"/>
        <v>1014.1104273573798</v>
      </c>
      <c r="P24" s="192">
        <f t="shared" si="9"/>
        <v>1147.5460099044626</v>
      </c>
      <c r="Q24" s="192">
        <f t="shared" si="9"/>
        <v>1280.981592451173</v>
      </c>
      <c r="R24" s="192">
        <f t="shared" si="9"/>
        <v>1414.417174998627</v>
      </c>
      <c r="S24" s="192">
        <f t="shared" si="9"/>
        <v>1547.852757545607</v>
      </c>
      <c r="T24" s="192">
        <f t="shared" si="9"/>
        <v>1681.2883400924827</v>
      </c>
      <c r="U24" s="192">
        <f t="shared" si="9"/>
        <v>1814.7239226395216</v>
      </c>
      <c r="V24" s="192">
        <f t="shared" si="9"/>
        <v>1948.1595051866304</v>
      </c>
      <c r="W24" s="192">
        <f t="shared" si="9"/>
        <v>2081.595087733466</v>
      </c>
      <c r="X24" s="192">
        <f t="shared" si="9"/>
        <v>2215.0306702801818</v>
      </c>
      <c r="Y24" s="192">
        <f t="shared" si="9"/>
        <v>2348.4662528278864</v>
      </c>
      <c r="Z24" s="192">
        <f t="shared" si="9"/>
        <v>2481.9018353745487</v>
      </c>
      <c r="AA24" s="192">
        <f t="shared" si="9"/>
        <v>2615.337417921587</v>
      </c>
      <c r="AB24" s="192">
        <f t="shared" si="9"/>
        <v>2748.7730004689975</v>
      </c>
      <c r="AC24" s="192">
        <f t="shared" si="9"/>
        <v>2882.208583016278</v>
      </c>
      <c r="AD24" s="193">
        <f t="shared" si="9"/>
        <v>3015.644165563265</v>
      </c>
      <c r="AE24" s="131"/>
      <c r="AF24" s="131"/>
      <c r="AG24" s="131"/>
      <c r="AH24" s="131"/>
      <c r="AI24" s="131"/>
      <c r="AJ24" s="149"/>
      <c r="AK24" s="149"/>
      <c r="AL24" s="149"/>
      <c r="AM24" s="149"/>
      <c r="AN24" s="140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4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</row>
    <row r="25" spans="3:63" ht="27" customHeight="1" thickBot="1">
      <c r="C25" s="157"/>
      <c r="D25" s="28"/>
      <c r="E25" s="43"/>
      <c r="F25" s="25"/>
      <c r="G25" s="43"/>
      <c r="H25" s="25"/>
      <c r="I25" s="43"/>
      <c r="J25" s="30"/>
      <c r="K25" s="45" t="s">
        <v>24</v>
      </c>
      <c r="L25" s="46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J25" s="53"/>
      <c r="AK25" s="53"/>
      <c r="AL25" s="53"/>
      <c r="AM25" s="53"/>
      <c r="AN25" s="140">
        <v>1.1087</v>
      </c>
      <c r="AO25" s="134">
        <v>9.815165240633934</v>
      </c>
      <c r="AP25" s="134">
        <v>11.567873319322425</v>
      </c>
      <c r="AQ25" s="134">
        <v>13.320581398006627</v>
      </c>
      <c r="AR25" s="134">
        <v>15.073289476690272</v>
      </c>
      <c r="AS25" s="134">
        <v>16.825997555375924</v>
      </c>
      <c r="AT25" s="134">
        <v>18.57870563406146</v>
      </c>
      <c r="AU25" s="134">
        <v>20.331413712742723</v>
      </c>
      <c r="AV25" s="134">
        <v>22.084121791431837</v>
      </c>
      <c r="AW25" s="134">
        <v>23.83682987011362</v>
      </c>
      <c r="AX25" s="134">
        <v>25.589537948799567</v>
      </c>
      <c r="AY25" s="134">
        <v>27.34224602748592</v>
      </c>
      <c r="AZ25" s="134">
        <v>29.09495410616697</v>
      </c>
      <c r="BA25" s="134">
        <v>30.847662184851934</v>
      </c>
      <c r="BB25" s="134">
        <v>32.60037026353655</v>
      </c>
      <c r="BC25" s="134">
        <v>34.353078342216534</v>
      </c>
      <c r="BD25" s="134">
        <v>36.10578642091146</v>
      </c>
      <c r="BE25" s="134">
        <v>37.858494499594116</v>
      </c>
      <c r="BF25" s="134">
        <v>39.6112025782782</v>
      </c>
      <c r="BG25" s="134">
        <v>41.36391065696114</v>
      </c>
      <c r="BH25" s="134">
        <v>43.1166187356511</v>
      </c>
      <c r="BI25" s="134">
        <v>44.86932681434413</v>
      </c>
      <c r="BJ25" s="134">
        <v>46.62203489301331</v>
      </c>
      <c r="BK25" s="134">
        <v>48.37474297170628</v>
      </c>
    </row>
    <row r="26" spans="3:66" s="33" customFormat="1" ht="22.5" customHeight="1" thickBot="1">
      <c r="C26" s="158"/>
      <c r="D26" s="38" t="s">
        <v>15</v>
      </c>
      <c r="E26" s="39" t="s">
        <v>19</v>
      </c>
      <c r="F26" s="39" t="s">
        <v>3</v>
      </c>
      <c r="G26" s="39" t="s">
        <v>19</v>
      </c>
      <c r="H26" s="39" t="s">
        <v>1</v>
      </c>
      <c r="I26" s="39" t="s">
        <v>19</v>
      </c>
      <c r="J26" s="40" t="s">
        <v>20</v>
      </c>
      <c r="K26" s="242" t="s">
        <v>27</v>
      </c>
      <c r="L26" s="243"/>
      <c r="M26" s="34">
        <f aca="true" t="shared" si="10" ref="M26:AI26">M15</f>
        <v>800</v>
      </c>
      <c r="N26" s="34">
        <f t="shared" si="10"/>
        <v>900</v>
      </c>
      <c r="O26" s="34">
        <f t="shared" si="10"/>
        <v>1000</v>
      </c>
      <c r="P26" s="34">
        <f t="shared" si="10"/>
        <v>1100</v>
      </c>
      <c r="Q26" s="34">
        <f t="shared" si="10"/>
        <v>1200</v>
      </c>
      <c r="R26" s="34">
        <f t="shared" si="10"/>
        <v>1300</v>
      </c>
      <c r="S26" s="34">
        <f t="shared" si="10"/>
        <v>1400</v>
      </c>
      <c r="T26" s="34">
        <f t="shared" si="10"/>
        <v>1500</v>
      </c>
      <c r="U26" s="34">
        <f t="shared" si="10"/>
        <v>1600</v>
      </c>
      <c r="V26" s="34">
        <f t="shared" si="10"/>
        <v>1700</v>
      </c>
      <c r="W26" s="34">
        <f t="shared" si="10"/>
        <v>1800</v>
      </c>
      <c r="X26" s="34">
        <f t="shared" si="10"/>
        <v>1900</v>
      </c>
      <c r="Y26" s="34">
        <f t="shared" si="10"/>
        <v>2000</v>
      </c>
      <c r="Z26" s="34">
        <f t="shared" si="10"/>
        <v>2100</v>
      </c>
      <c r="AA26" s="34">
        <f t="shared" si="10"/>
        <v>2200</v>
      </c>
      <c r="AB26" s="34">
        <f t="shared" si="10"/>
        <v>2300</v>
      </c>
      <c r="AC26" s="34">
        <f t="shared" si="10"/>
        <v>2400</v>
      </c>
      <c r="AD26" s="132">
        <f t="shared" si="10"/>
        <v>2500</v>
      </c>
      <c r="AE26" s="148">
        <f t="shared" si="10"/>
        <v>2600</v>
      </c>
      <c r="AF26" s="148">
        <f t="shared" si="10"/>
        <v>2700</v>
      </c>
      <c r="AG26" s="148">
        <f t="shared" si="10"/>
        <v>2800</v>
      </c>
      <c r="AH26" s="148">
        <f t="shared" si="10"/>
        <v>2900</v>
      </c>
      <c r="AI26" s="148">
        <f t="shared" si="10"/>
        <v>3000</v>
      </c>
      <c r="AJ26" s="133"/>
      <c r="AK26" s="133"/>
      <c r="AL26" s="133"/>
      <c r="AM26" s="133"/>
      <c r="AN26" s="140">
        <v>1.1114</v>
      </c>
      <c r="AO26" s="134">
        <v>10.103259968599234</v>
      </c>
      <c r="AP26" s="134">
        <v>11.90741353442275</v>
      </c>
      <c r="AQ26" s="134">
        <v>13.71156710024535</v>
      </c>
      <c r="AR26" s="134">
        <v>15.515720666065627</v>
      </c>
      <c r="AS26" s="134">
        <v>17.31987423188797</v>
      </c>
      <c r="AT26" s="134">
        <v>19.12402779771019</v>
      </c>
      <c r="AU26" s="134">
        <v>20.92818136352495</v>
      </c>
      <c r="AV26" s="134">
        <v>22.73233492935059</v>
      </c>
      <c r="AW26" s="134">
        <v>24.536488495172282</v>
      </c>
      <c r="AX26" s="134">
        <v>26.340642060998793</v>
      </c>
      <c r="AY26" s="134">
        <v>28.14479562682213</v>
      </c>
      <c r="AZ26" s="134">
        <v>29.948949192640004</v>
      </c>
      <c r="BA26" s="134">
        <v>31.753102758461903</v>
      </c>
      <c r="BB26" s="134">
        <v>33.55725632428835</v>
      </c>
      <c r="BC26" s="134">
        <v>35.3614098901002</v>
      </c>
      <c r="BD26" s="134">
        <v>37.16556345592146</v>
      </c>
      <c r="BE26" s="134">
        <v>38.969717021751876</v>
      </c>
      <c r="BF26" s="134">
        <v>40.77387058756091</v>
      </c>
      <c r="BG26" s="134">
        <v>42.57802415339268</v>
      </c>
      <c r="BH26" s="134">
        <v>44.3821777192067</v>
      </c>
      <c r="BI26" s="134">
        <v>46.18633128502281</v>
      </c>
      <c r="BJ26" s="134">
        <v>47.99048485084149</v>
      </c>
      <c r="BK26" s="134">
        <v>49.794638416671134</v>
      </c>
      <c r="BL26" s="133"/>
      <c r="BM26" s="133"/>
      <c r="BN26" s="133"/>
    </row>
    <row r="27" spans="3:66" s="37" customFormat="1" ht="18.75" customHeight="1" thickBot="1">
      <c r="C27" s="223" t="s">
        <v>36</v>
      </c>
      <c r="D27" s="184">
        <v>1010</v>
      </c>
      <c r="E27" s="224" t="s">
        <v>19</v>
      </c>
      <c r="F27" s="184">
        <v>200</v>
      </c>
      <c r="G27" s="224" t="s">
        <v>19</v>
      </c>
      <c r="H27" s="184" t="s">
        <v>1</v>
      </c>
      <c r="I27" s="224" t="s">
        <v>19</v>
      </c>
      <c r="J27" s="184">
        <v>130</v>
      </c>
      <c r="K27" s="201" t="s">
        <v>43</v>
      </c>
      <c r="L27" s="59" t="str">
        <f>IF($O$12&lt;150,"nelze"," ")</f>
        <v> </v>
      </c>
      <c r="M27" s="186">
        <f>(EXP(LN($T$8-$T$9)*1.1087))*AO25</f>
        <v>750.8369887075157</v>
      </c>
      <c r="N27" s="186">
        <f aca="true" t="shared" si="11" ref="N27:AI27">(EXP(LN($T$8-$T$9)*1.1087))*AP25</f>
        <v>884.9150224055817</v>
      </c>
      <c r="O27" s="186">
        <f t="shared" si="11"/>
        <v>1018.9930561033195</v>
      </c>
      <c r="P27" s="186">
        <f t="shared" si="11"/>
        <v>1153.0710898010148</v>
      </c>
      <c r="Q27" s="186">
        <f t="shared" si="11"/>
        <v>1287.1491234988634</v>
      </c>
      <c r="R27" s="186">
        <f t="shared" si="11"/>
        <v>1421.2271571967035</v>
      </c>
      <c r="S27" s="186">
        <f t="shared" si="11"/>
        <v>1555.3051908942164</v>
      </c>
      <c r="T27" s="186">
        <f t="shared" si="11"/>
        <v>1689.38322459233</v>
      </c>
      <c r="U27" s="186">
        <f t="shared" si="11"/>
        <v>1823.4612582898826</v>
      </c>
      <c r="V27" s="186">
        <f t="shared" si="11"/>
        <v>1957.539291987754</v>
      </c>
      <c r="W27" s="186">
        <f t="shared" si="11"/>
        <v>2091.6173256856564</v>
      </c>
      <c r="X27" s="186">
        <f t="shared" si="11"/>
        <v>2225.695359383153</v>
      </c>
      <c r="Y27" s="186">
        <f t="shared" si="11"/>
        <v>2359.7733930809495</v>
      </c>
      <c r="Z27" s="186">
        <f t="shared" si="11"/>
        <v>2493.8514267787186</v>
      </c>
      <c r="AA27" s="186">
        <f t="shared" si="11"/>
        <v>2627.929460476134</v>
      </c>
      <c r="AB27" s="186">
        <f t="shared" si="11"/>
        <v>2762.007494174692</v>
      </c>
      <c r="AC27" s="186">
        <f t="shared" si="11"/>
        <v>2896.0855278723116</v>
      </c>
      <c r="AD27" s="187">
        <f t="shared" si="11"/>
        <v>3030.1635615700407</v>
      </c>
      <c r="AE27" s="131">
        <f t="shared" si="11"/>
        <v>3164.241595267682</v>
      </c>
      <c r="AF27" s="131">
        <f t="shared" si="11"/>
        <v>3298.3196289658604</v>
      </c>
      <c r="AG27" s="131">
        <f t="shared" si="11"/>
        <v>3432.3976626642734</v>
      </c>
      <c r="AH27" s="131">
        <f t="shared" si="11"/>
        <v>3566.475696360862</v>
      </c>
      <c r="AI27" s="131">
        <f t="shared" si="11"/>
        <v>3700.553730059271</v>
      </c>
      <c r="AJ27" s="149"/>
      <c r="AK27" s="149"/>
      <c r="AL27" s="149"/>
      <c r="AM27" s="149"/>
      <c r="AN27" s="141">
        <v>1.1141</v>
      </c>
      <c r="AO27" s="134">
        <v>10.312780302187845</v>
      </c>
      <c r="AP27" s="134">
        <v>12.154348213291517</v>
      </c>
      <c r="AQ27" s="134">
        <v>13.995916124397285</v>
      </c>
      <c r="AR27" s="134">
        <v>15.837484035505328</v>
      </c>
      <c r="AS27" s="134">
        <v>17.679051946611374</v>
      </c>
      <c r="AT27" s="134">
        <v>19.520619857711566</v>
      </c>
      <c r="AU27" s="134">
        <v>21.3621877688156</v>
      </c>
      <c r="AV27" s="134">
        <v>23.20375567992501</v>
      </c>
      <c r="AW27" s="134">
        <v>25.04532359103039</v>
      </c>
      <c r="AX27" s="134">
        <v>26.88689150213675</v>
      </c>
      <c r="AY27" s="134">
        <v>28.728459413239314</v>
      </c>
      <c r="AZ27" s="134">
        <v>30.57002732434923</v>
      </c>
      <c r="BA27" s="134">
        <v>32.41159523545007</v>
      </c>
      <c r="BB27" s="134">
        <v>34.25316314655501</v>
      </c>
      <c r="BC27" s="134">
        <v>36.0947310576551</v>
      </c>
      <c r="BD27" s="134">
        <v>37.936298968754194</v>
      </c>
      <c r="BE27" s="134">
        <v>39.77786687986211</v>
      </c>
      <c r="BF27" s="134">
        <v>41.619434790953754</v>
      </c>
      <c r="BG27" s="134">
        <v>43.46100270206862</v>
      </c>
      <c r="BH27" s="134">
        <v>45.30257061319196</v>
      </c>
      <c r="BI27" s="134">
        <v>47.144138524291904</v>
      </c>
      <c r="BJ27" s="134">
        <v>48.9857064353801</v>
      </c>
      <c r="BK27" s="134">
        <v>50.827274346508226</v>
      </c>
      <c r="BL27" s="149"/>
      <c r="BM27" s="149"/>
      <c r="BN27" s="149"/>
    </row>
    <row r="28" spans="3:66" s="37" customFormat="1" ht="18.75" customHeight="1" thickBot="1">
      <c r="C28" s="231" t="s">
        <v>36</v>
      </c>
      <c r="D28" s="168">
        <v>1010</v>
      </c>
      <c r="E28" s="250" t="s">
        <v>19</v>
      </c>
      <c r="F28" s="232">
        <v>300</v>
      </c>
      <c r="G28" s="250" t="s">
        <v>19</v>
      </c>
      <c r="H28" s="232" t="s">
        <v>1</v>
      </c>
      <c r="I28" s="250" t="s">
        <v>19</v>
      </c>
      <c r="J28" s="233">
        <v>130</v>
      </c>
      <c r="K28" s="269" t="s">
        <v>38</v>
      </c>
      <c r="L28" s="185" t="str">
        <f>IF($O$12&lt;150,"nelze"," ")</f>
        <v> </v>
      </c>
      <c r="M28" s="190">
        <f>(EXP(LN($T$8-$T$9)*1.1114))*AO26</f>
        <v>781.0822899715434</v>
      </c>
      <c r="N28" s="175">
        <f aca="true" t="shared" si="12" ref="N28:AI28">(EXP(LN($T$8-$T$9)*1.1114))*AP26</f>
        <v>920.5612703237767</v>
      </c>
      <c r="O28" s="175">
        <f t="shared" si="12"/>
        <v>1060.0402506759392</v>
      </c>
      <c r="P28" s="175">
        <f t="shared" si="12"/>
        <v>1199.5192310279222</v>
      </c>
      <c r="Q28" s="175">
        <f t="shared" si="12"/>
        <v>1338.9982113800647</v>
      </c>
      <c r="R28" s="175">
        <f t="shared" si="12"/>
        <v>1478.477191732198</v>
      </c>
      <c r="S28" s="175">
        <f t="shared" si="12"/>
        <v>1617.9561720837542</v>
      </c>
      <c r="T28" s="175">
        <f t="shared" si="12"/>
        <v>1757.4351524361516</v>
      </c>
      <c r="U28" s="175">
        <f t="shared" si="12"/>
        <v>1896.914132788244</v>
      </c>
      <c r="V28" s="175">
        <f t="shared" si="12"/>
        <v>2036.3931131407087</v>
      </c>
      <c r="W28" s="175">
        <f t="shared" si="12"/>
        <v>2175.8720934929283</v>
      </c>
      <c r="X28" s="175">
        <f t="shared" si="12"/>
        <v>2315.3510738447253</v>
      </c>
      <c r="Y28" s="175">
        <f t="shared" si="12"/>
        <v>2454.8300541968338</v>
      </c>
      <c r="Z28" s="175">
        <f t="shared" si="12"/>
        <v>2594.3090345492938</v>
      </c>
      <c r="AA28" s="175">
        <f t="shared" si="12"/>
        <v>2733.7880149006246</v>
      </c>
      <c r="AB28" s="175">
        <f t="shared" si="12"/>
        <v>2873.2669952526835</v>
      </c>
      <c r="AC28" s="175">
        <f t="shared" si="12"/>
        <v>3012.7459756054504</v>
      </c>
      <c r="AD28" s="176">
        <f t="shared" si="12"/>
        <v>3152.224955956564</v>
      </c>
      <c r="AE28" s="131">
        <f t="shared" si="12"/>
        <v>3291.703936309436</v>
      </c>
      <c r="AF28" s="131">
        <f t="shared" si="12"/>
        <v>3431.182916660935</v>
      </c>
      <c r="AG28" s="131">
        <f t="shared" si="12"/>
        <v>3570.6618970125955</v>
      </c>
      <c r="AH28" s="131">
        <f t="shared" si="12"/>
        <v>3710.140877364455</v>
      </c>
      <c r="AI28" s="131">
        <f t="shared" si="12"/>
        <v>3849.619857717162</v>
      </c>
      <c r="AJ28" s="149"/>
      <c r="AK28" s="149"/>
      <c r="AL28" s="149"/>
      <c r="AM28" s="149"/>
      <c r="AN28" s="141">
        <v>1.1168</v>
      </c>
      <c r="AO28" s="134">
        <v>10.478284498911583</v>
      </c>
      <c r="AP28" s="134">
        <v>12.349406730856948</v>
      </c>
      <c r="AQ28" s="134">
        <v>14.22052896280598</v>
      </c>
      <c r="AR28" s="134">
        <v>16.091651194754967</v>
      </c>
      <c r="AS28" s="134">
        <v>17.962773426698725</v>
      </c>
      <c r="AT28" s="134">
        <v>19.83389565865291</v>
      </c>
      <c r="AU28" s="134">
        <v>21.70501789059727</v>
      </c>
      <c r="AV28" s="134">
        <v>23.576140122550004</v>
      </c>
      <c r="AW28" s="134">
        <v>25.44726235449864</v>
      </c>
      <c r="AX28" s="134">
        <v>27.318384586452275</v>
      </c>
      <c r="AY28" s="134">
        <v>29.18950681838976</v>
      </c>
      <c r="AZ28" s="134">
        <v>31.06062905035185</v>
      </c>
      <c r="BA28" s="134">
        <v>32.93175128229131</v>
      </c>
      <c r="BB28" s="134">
        <v>34.80287351423951</v>
      </c>
      <c r="BC28" s="134">
        <v>36.67399574617738</v>
      </c>
      <c r="BD28" s="134">
        <v>38.54511797813067</v>
      </c>
      <c r="BE28" s="134">
        <v>40.41624021008216</v>
      </c>
      <c r="BF28" s="134">
        <v>42.287362442029526</v>
      </c>
      <c r="BG28" s="134">
        <v>44.158484673975664</v>
      </c>
      <c r="BH28" s="134">
        <v>46.029606905929306</v>
      </c>
      <c r="BI28" s="134">
        <v>47.90072913788621</v>
      </c>
      <c r="BJ28" s="134">
        <v>49.77185136983228</v>
      </c>
      <c r="BK28" s="134">
        <v>51.64297360177455</v>
      </c>
      <c r="BL28" s="149"/>
      <c r="BM28" s="149"/>
      <c r="BN28" s="149"/>
    </row>
    <row r="29" spans="3:66" s="37" customFormat="1" ht="18.75" customHeight="1" thickBot="1">
      <c r="C29" s="249"/>
      <c r="D29" s="221">
        <v>1020</v>
      </c>
      <c r="E29" s="251"/>
      <c r="F29" s="252"/>
      <c r="G29" s="251"/>
      <c r="H29" s="252"/>
      <c r="I29" s="251"/>
      <c r="J29" s="247"/>
      <c r="K29" s="270"/>
      <c r="L29" s="185"/>
      <c r="M29" s="191">
        <f aca="true" t="shared" si="13" ref="M29:AD29">M28*1.82</f>
        <v>1421.5697677482092</v>
      </c>
      <c r="N29" s="192">
        <f t="shared" si="13"/>
        <v>1675.4215119892738</v>
      </c>
      <c r="O29" s="192">
        <f t="shared" si="13"/>
        <v>1929.2732562302094</v>
      </c>
      <c r="P29" s="192">
        <f t="shared" si="13"/>
        <v>2183.1250004708186</v>
      </c>
      <c r="Q29" s="192">
        <f t="shared" si="13"/>
        <v>2436.976744711718</v>
      </c>
      <c r="R29" s="192">
        <f t="shared" si="13"/>
        <v>2690.8284889526003</v>
      </c>
      <c r="S29" s="192">
        <f t="shared" si="13"/>
        <v>2944.6802331924328</v>
      </c>
      <c r="T29" s="192">
        <f t="shared" si="13"/>
        <v>3198.531977433796</v>
      </c>
      <c r="U29" s="192">
        <f t="shared" si="13"/>
        <v>3452.383721674604</v>
      </c>
      <c r="V29" s="192">
        <f t="shared" si="13"/>
        <v>3706.23546591609</v>
      </c>
      <c r="W29" s="192">
        <f t="shared" si="13"/>
        <v>3960.08721015713</v>
      </c>
      <c r="X29" s="192">
        <f t="shared" si="13"/>
        <v>4213.9389543974</v>
      </c>
      <c r="Y29" s="192">
        <f t="shared" si="13"/>
        <v>4467.790698638238</v>
      </c>
      <c r="Z29" s="192">
        <f t="shared" si="13"/>
        <v>4721.6424428797145</v>
      </c>
      <c r="AA29" s="192">
        <f t="shared" si="13"/>
        <v>4975.494187119137</v>
      </c>
      <c r="AB29" s="192">
        <f t="shared" si="13"/>
        <v>5229.345931359884</v>
      </c>
      <c r="AC29" s="192">
        <f t="shared" si="13"/>
        <v>5483.19767560192</v>
      </c>
      <c r="AD29" s="193">
        <f t="shared" si="13"/>
        <v>5737.049419840947</v>
      </c>
      <c r="AE29" s="131"/>
      <c r="AF29" s="131"/>
      <c r="AG29" s="131"/>
      <c r="AH29" s="131"/>
      <c r="AI29" s="131"/>
      <c r="AJ29" s="149"/>
      <c r="AK29" s="149"/>
      <c r="AL29" s="149"/>
      <c r="AM29" s="149"/>
      <c r="AN29" s="141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49"/>
      <c r="BM29" s="149"/>
      <c r="BN29" s="149"/>
    </row>
    <row r="30" spans="3:66" s="37" customFormat="1" ht="18.75" customHeight="1" thickBot="1">
      <c r="C30" s="231" t="s">
        <v>36</v>
      </c>
      <c r="D30" s="168">
        <v>1010</v>
      </c>
      <c r="E30" s="250" t="s">
        <v>19</v>
      </c>
      <c r="F30" s="232">
        <v>400</v>
      </c>
      <c r="G30" s="250" t="s">
        <v>19</v>
      </c>
      <c r="H30" s="232" t="s">
        <v>1</v>
      </c>
      <c r="I30" s="250" t="s">
        <v>19</v>
      </c>
      <c r="J30" s="233">
        <v>130</v>
      </c>
      <c r="K30" s="269" t="s">
        <v>39</v>
      </c>
      <c r="L30" s="185" t="str">
        <f>IF($O$12&lt;150,"nelze"," ")</f>
        <v> </v>
      </c>
      <c r="M30" s="190">
        <f>(EXP(LN($T$8-$T$9)*1.1141))*AO27</f>
        <v>805.746166058509</v>
      </c>
      <c r="N30" s="175">
        <f aca="true" t="shared" si="14" ref="N30:AI30">(EXP(LN($T$8-$T$9)*1.1141))*AP27</f>
        <v>949.6294099974268</v>
      </c>
      <c r="O30" s="175">
        <f t="shared" si="14"/>
        <v>1093.5126539365085</v>
      </c>
      <c r="P30" s="175">
        <f t="shared" si="14"/>
        <v>1237.3958978757678</v>
      </c>
      <c r="Q30" s="175">
        <f t="shared" si="14"/>
        <v>1381.279141814871</v>
      </c>
      <c r="R30" s="175">
        <f t="shared" si="14"/>
        <v>1525.1623857535171</v>
      </c>
      <c r="S30" s="175">
        <f t="shared" si="14"/>
        <v>1669.0456296924633</v>
      </c>
      <c r="T30" s="175">
        <f t="shared" si="14"/>
        <v>1812.9288736318294</v>
      </c>
      <c r="U30" s="175">
        <f t="shared" si="14"/>
        <v>1956.8121175708807</v>
      </c>
      <c r="V30" s="175">
        <f t="shared" si="14"/>
        <v>2100.6953615100088</v>
      </c>
      <c r="W30" s="175">
        <f t="shared" si="14"/>
        <v>2244.57860544884</v>
      </c>
      <c r="X30" s="175">
        <f t="shared" si="14"/>
        <v>2388.461849388246</v>
      </c>
      <c r="Y30" s="175">
        <f t="shared" si="14"/>
        <v>2532.3450933269423</v>
      </c>
      <c r="Z30" s="175">
        <f t="shared" si="14"/>
        <v>2676.2283372659595</v>
      </c>
      <c r="AA30" s="175">
        <f t="shared" si="14"/>
        <v>2820.1115812045973</v>
      </c>
      <c r="AB30" s="175">
        <f t="shared" si="14"/>
        <v>2963.9948251431574</v>
      </c>
      <c r="AC30" s="175">
        <f t="shared" si="14"/>
        <v>3107.878069082407</v>
      </c>
      <c r="AD30" s="176">
        <f t="shared" si="14"/>
        <v>3251.761313020385</v>
      </c>
      <c r="AE30" s="131">
        <f t="shared" si="14"/>
        <v>3395.6445569601774</v>
      </c>
      <c r="AF30" s="131">
        <f t="shared" si="14"/>
        <v>3539.527800900632</v>
      </c>
      <c r="AG30" s="131">
        <f t="shared" si="14"/>
        <v>3683.4110448392585</v>
      </c>
      <c r="AH30" s="131">
        <f t="shared" si="14"/>
        <v>3827.2942887769677</v>
      </c>
      <c r="AI30" s="131">
        <f t="shared" si="14"/>
        <v>3971.1775327177957</v>
      </c>
      <c r="AJ30" s="149"/>
      <c r="AK30" s="149"/>
      <c r="AL30" s="149"/>
      <c r="AM30" s="149"/>
      <c r="AN30" s="141">
        <v>1.1195</v>
      </c>
      <c r="AO30" s="134">
        <v>10.615481027329464</v>
      </c>
      <c r="AP30" s="134">
        <v>12.511102639349412</v>
      </c>
      <c r="AQ30" s="134">
        <v>14.406724251375183</v>
      </c>
      <c r="AR30" s="134">
        <v>16.30234586339429</v>
      </c>
      <c r="AS30" s="134">
        <v>18.19796747542301</v>
      </c>
      <c r="AT30" s="134">
        <v>20.093589087443885</v>
      </c>
      <c r="AU30" s="134">
        <v>21.989210699469265</v>
      </c>
      <c r="AV30" s="134">
        <v>23.88483231149021</v>
      </c>
      <c r="AW30" s="134">
        <v>25.780453923513484</v>
      </c>
      <c r="AX30" s="134">
        <v>27.676075535537738</v>
      </c>
      <c r="AY30" s="134">
        <v>29.5716971475668</v>
      </c>
      <c r="AZ30" s="134">
        <v>31.467318759586032</v>
      </c>
      <c r="BA30" s="134">
        <v>33.362940371609525</v>
      </c>
      <c r="BB30" s="134">
        <v>35.25856198363779</v>
      </c>
      <c r="BC30" s="134">
        <v>37.15418359565614</v>
      </c>
      <c r="BD30" s="134">
        <v>39.04980520767351</v>
      </c>
      <c r="BE30" s="134">
        <v>40.94542681969994</v>
      </c>
      <c r="BF30" s="134">
        <v>42.84104843172217</v>
      </c>
      <c r="BG30" s="134">
        <v>44.736670043743175</v>
      </c>
      <c r="BH30" s="134">
        <v>46.63229165577181</v>
      </c>
      <c r="BI30" s="134">
        <v>48.527913267803704</v>
      </c>
      <c r="BJ30" s="134">
        <v>50.42353487982465</v>
      </c>
      <c r="BK30" s="134">
        <v>52.319156491841724</v>
      </c>
      <c r="BL30" s="149"/>
      <c r="BM30" s="149"/>
      <c r="BN30" s="149"/>
    </row>
    <row r="31" spans="3:66" s="37" customFormat="1" ht="18.75" customHeight="1" thickBot="1">
      <c r="C31" s="249"/>
      <c r="D31" s="221">
        <v>1020</v>
      </c>
      <c r="E31" s="251"/>
      <c r="F31" s="252"/>
      <c r="G31" s="251"/>
      <c r="H31" s="252"/>
      <c r="I31" s="251"/>
      <c r="J31" s="247"/>
      <c r="K31" s="270"/>
      <c r="L31" s="185"/>
      <c r="M31" s="191">
        <f aca="true" t="shared" si="15" ref="M31:AD31">M30*1.82</f>
        <v>1466.4580222264863</v>
      </c>
      <c r="N31" s="192">
        <f t="shared" si="15"/>
        <v>1728.3255261953168</v>
      </c>
      <c r="O31" s="192">
        <f t="shared" si="15"/>
        <v>1990.1930301644456</v>
      </c>
      <c r="P31" s="192">
        <f t="shared" si="15"/>
        <v>2252.0605341338974</v>
      </c>
      <c r="Q31" s="192">
        <f t="shared" si="15"/>
        <v>2513.9280381030653</v>
      </c>
      <c r="R31" s="192">
        <f t="shared" si="15"/>
        <v>2775.795542071401</v>
      </c>
      <c r="S31" s="192">
        <f t="shared" si="15"/>
        <v>3037.6630460402835</v>
      </c>
      <c r="T31" s="192">
        <f t="shared" si="15"/>
        <v>3299.53055000993</v>
      </c>
      <c r="U31" s="192">
        <f t="shared" si="15"/>
        <v>3561.3980539790027</v>
      </c>
      <c r="V31" s="192">
        <f t="shared" si="15"/>
        <v>3823.265557948216</v>
      </c>
      <c r="W31" s="192">
        <f t="shared" si="15"/>
        <v>4085.133061916889</v>
      </c>
      <c r="X31" s="192">
        <f t="shared" si="15"/>
        <v>4347.000565886608</v>
      </c>
      <c r="Y31" s="192">
        <f t="shared" si="15"/>
        <v>4608.868069855035</v>
      </c>
      <c r="Z31" s="192">
        <f t="shared" si="15"/>
        <v>4870.735573824047</v>
      </c>
      <c r="AA31" s="192">
        <f t="shared" si="15"/>
        <v>5132.603077792367</v>
      </c>
      <c r="AB31" s="192">
        <f t="shared" si="15"/>
        <v>5394.470581760546</v>
      </c>
      <c r="AC31" s="192">
        <f t="shared" si="15"/>
        <v>5656.338085729981</v>
      </c>
      <c r="AD31" s="193">
        <f t="shared" si="15"/>
        <v>5918.205589697101</v>
      </c>
      <c r="AE31" s="131"/>
      <c r="AF31" s="131"/>
      <c r="AG31" s="131"/>
      <c r="AH31" s="131"/>
      <c r="AI31" s="131"/>
      <c r="AJ31" s="149"/>
      <c r="AK31" s="149"/>
      <c r="AL31" s="149"/>
      <c r="AM31" s="149"/>
      <c r="AN31" s="141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49"/>
      <c r="BM31" s="149"/>
      <c r="BN31" s="149"/>
    </row>
    <row r="32" spans="3:66" s="37" customFormat="1" ht="18.75" customHeight="1" thickBot="1">
      <c r="C32" s="231" t="s">
        <v>36</v>
      </c>
      <c r="D32" s="168">
        <v>1010</v>
      </c>
      <c r="E32" s="250" t="s">
        <v>19</v>
      </c>
      <c r="F32" s="232">
        <v>500</v>
      </c>
      <c r="G32" s="250" t="s">
        <v>19</v>
      </c>
      <c r="H32" s="232" t="s">
        <v>1</v>
      </c>
      <c r="I32" s="250" t="s">
        <v>19</v>
      </c>
      <c r="J32" s="233">
        <v>130</v>
      </c>
      <c r="K32" s="269" t="s">
        <v>40</v>
      </c>
      <c r="L32" s="185" t="str">
        <f>IF($O$12&lt;150,"nelze"," ")</f>
        <v> </v>
      </c>
      <c r="M32" s="190">
        <f>(EXP(LN($T$8-$T$9)*1.1168))*AO28</f>
        <v>827.3702233006417</v>
      </c>
      <c r="N32" s="175">
        <f aca="true" t="shared" si="16" ref="N32:AI32">(EXP(LN($T$8-$T$9)*1.1168))*AP28</f>
        <v>975.1149060326518</v>
      </c>
      <c r="O32" s="175">
        <f t="shared" si="16"/>
        <v>1122.8595887649515</v>
      </c>
      <c r="P32" s="175">
        <f t="shared" si="16"/>
        <v>1270.6042714972475</v>
      </c>
      <c r="Q32" s="175">
        <f t="shared" si="16"/>
        <v>1418.3489542291309</v>
      </c>
      <c r="R32" s="175">
        <f t="shared" si="16"/>
        <v>1566.0936369618373</v>
      </c>
      <c r="S32" s="175">
        <f t="shared" si="16"/>
        <v>1713.8383196937682</v>
      </c>
      <c r="T32" s="175">
        <f t="shared" si="16"/>
        <v>1861.5830024263603</v>
      </c>
      <c r="U32" s="175">
        <f t="shared" si="16"/>
        <v>2009.3276851586286</v>
      </c>
      <c r="V32" s="175">
        <f t="shared" si="16"/>
        <v>2157.072367891292</v>
      </c>
      <c r="W32" s="175">
        <f t="shared" si="16"/>
        <v>2304.8170506226797</v>
      </c>
      <c r="X32" s="175">
        <f t="shared" si="16"/>
        <v>2452.5617333560103</v>
      </c>
      <c r="Y32" s="175">
        <f t="shared" si="16"/>
        <v>2600.306416087554</v>
      </c>
      <c r="Z32" s="175">
        <f t="shared" si="16"/>
        <v>2748.051098819788</v>
      </c>
      <c r="AA32" s="175">
        <f t="shared" si="16"/>
        <v>2895.795781551207</v>
      </c>
      <c r="AB32" s="175">
        <f t="shared" si="16"/>
        <v>3043.5404642838425</v>
      </c>
      <c r="AC32" s="175">
        <f t="shared" si="16"/>
        <v>3191.285147016336</v>
      </c>
      <c r="AD32" s="176">
        <f t="shared" si="16"/>
        <v>3339.029829748504</v>
      </c>
      <c r="AE32" s="131">
        <f t="shared" si="16"/>
        <v>3486.7745124805756</v>
      </c>
      <c r="AF32" s="131">
        <f t="shared" si="16"/>
        <v>3634.519195213239</v>
      </c>
      <c r="AG32" s="131">
        <f t="shared" si="16"/>
        <v>3782.2638779461604</v>
      </c>
      <c r="AH32" s="131">
        <f t="shared" si="16"/>
        <v>3930.008560678226</v>
      </c>
      <c r="AI32" s="131">
        <f t="shared" si="16"/>
        <v>4077.753243409992</v>
      </c>
      <c r="AJ32" s="149"/>
      <c r="AK32" s="149"/>
      <c r="AL32" s="149"/>
      <c r="AM32" s="149"/>
      <c r="AN32" s="141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4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</row>
    <row r="33" spans="3:66" s="37" customFormat="1" ht="18.75" customHeight="1" thickBot="1">
      <c r="C33" s="249"/>
      <c r="D33" s="221">
        <v>1020</v>
      </c>
      <c r="E33" s="251"/>
      <c r="F33" s="252"/>
      <c r="G33" s="251"/>
      <c r="H33" s="252"/>
      <c r="I33" s="251"/>
      <c r="J33" s="247"/>
      <c r="K33" s="271"/>
      <c r="L33" s="185"/>
      <c r="M33" s="191">
        <f aca="true" t="shared" si="17" ref="M33:AD33">M32*1.82</f>
        <v>1505.813806407168</v>
      </c>
      <c r="N33" s="192">
        <f t="shared" si="17"/>
        <v>1774.7091289794264</v>
      </c>
      <c r="O33" s="192">
        <f t="shared" si="17"/>
        <v>2043.6044515522117</v>
      </c>
      <c r="P33" s="192">
        <f t="shared" si="17"/>
        <v>2312.4997741249904</v>
      </c>
      <c r="Q33" s="192">
        <f t="shared" si="17"/>
        <v>2581.3950966970183</v>
      </c>
      <c r="R33" s="192">
        <f t="shared" si="17"/>
        <v>2850.290419270544</v>
      </c>
      <c r="S33" s="192">
        <f t="shared" si="17"/>
        <v>3119.1857418426584</v>
      </c>
      <c r="T33" s="192">
        <f t="shared" si="17"/>
        <v>3388.081064415976</v>
      </c>
      <c r="U33" s="192">
        <f t="shared" si="17"/>
        <v>3656.9763869887042</v>
      </c>
      <c r="V33" s="192">
        <f t="shared" si="17"/>
        <v>3925.8717095621514</v>
      </c>
      <c r="W33" s="192">
        <f t="shared" si="17"/>
        <v>4194.767032133277</v>
      </c>
      <c r="X33" s="192">
        <f t="shared" si="17"/>
        <v>4463.662354707939</v>
      </c>
      <c r="Y33" s="192">
        <f t="shared" si="17"/>
        <v>4732.557677279349</v>
      </c>
      <c r="Z33" s="192">
        <f t="shared" si="17"/>
        <v>5001.452999852014</v>
      </c>
      <c r="AA33" s="192">
        <f t="shared" si="17"/>
        <v>5270.348322423197</v>
      </c>
      <c r="AB33" s="192">
        <f t="shared" si="17"/>
        <v>5539.2436449965935</v>
      </c>
      <c r="AC33" s="192">
        <f t="shared" si="17"/>
        <v>5808.138967569732</v>
      </c>
      <c r="AD33" s="193">
        <f t="shared" si="17"/>
        <v>6077.034290142278</v>
      </c>
      <c r="AE33" s="131"/>
      <c r="AF33" s="131"/>
      <c r="AG33" s="131"/>
      <c r="AH33" s="131"/>
      <c r="AI33" s="131"/>
      <c r="AJ33" s="149"/>
      <c r="AK33" s="149"/>
      <c r="AL33" s="149"/>
      <c r="AM33" s="149"/>
      <c r="AN33" s="141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4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</row>
    <row r="34" spans="3:66" s="37" customFormat="1" ht="18.75" customHeight="1" thickBot="1">
      <c r="C34" s="231" t="s">
        <v>36</v>
      </c>
      <c r="D34" s="168">
        <v>1010</v>
      </c>
      <c r="E34" s="250" t="s">
        <v>19</v>
      </c>
      <c r="F34" s="232">
        <v>600</v>
      </c>
      <c r="G34" s="250" t="s">
        <v>19</v>
      </c>
      <c r="H34" s="232" t="s">
        <v>1</v>
      </c>
      <c r="I34" s="250" t="s">
        <v>19</v>
      </c>
      <c r="J34" s="232">
        <v>130</v>
      </c>
      <c r="K34" s="269" t="s">
        <v>41</v>
      </c>
      <c r="L34" s="185" t="str">
        <f>IF($O$12&lt;150,"nelze"," ")</f>
        <v> </v>
      </c>
      <c r="M34" s="190">
        <f>(EXP(LN($T$8-$T$9)*1.1195))*AO30</f>
        <v>847.1037383269514</v>
      </c>
      <c r="N34" s="175">
        <f aca="true" t="shared" si="18" ref="N34:AI34">(EXP(LN($T$8-$T$9)*1.1195))*AP30</f>
        <v>998.3722630279397</v>
      </c>
      <c r="O34" s="175">
        <f t="shared" si="18"/>
        <v>1149.6407877293927</v>
      </c>
      <c r="P34" s="175">
        <f t="shared" si="18"/>
        <v>1300.909312430314</v>
      </c>
      <c r="Q34" s="175">
        <f t="shared" si="18"/>
        <v>1452.1778371320022</v>
      </c>
      <c r="R34" s="175">
        <f t="shared" si="18"/>
        <v>1603.4463618330644</v>
      </c>
      <c r="S34" s="175">
        <f t="shared" si="18"/>
        <v>1754.7148865344861</v>
      </c>
      <c r="T34" s="175">
        <f t="shared" si="18"/>
        <v>1905.9834112355543</v>
      </c>
      <c r="U34" s="175">
        <f t="shared" si="18"/>
        <v>2057.251935936808</v>
      </c>
      <c r="V34" s="175">
        <f t="shared" si="18"/>
        <v>2208.52046063814</v>
      </c>
      <c r="W34" s="175">
        <f t="shared" si="18"/>
        <v>2359.788985339855</v>
      </c>
      <c r="X34" s="175">
        <f t="shared" si="18"/>
        <v>2511.0575100407864</v>
      </c>
      <c r="Y34" s="175">
        <f t="shared" si="18"/>
        <v>2662.326034742058</v>
      </c>
      <c r="Z34" s="175">
        <f t="shared" si="18"/>
        <v>2813.59455944371</v>
      </c>
      <c r="AA34" s="175">
        <f t="shared" si="18"/>
        <v>2964.8630841445706</v>
      </c>
      <c r="AB34" s="175">
        <f t="shared" si="18"/>
        <v>3116.131608845353</v>
      </c>
      <c r="AC34" s="175">
        <f t="shared" si="18"/>
        <v>3267.400133546859</v>
      </c>
      <c r="AD34" s="176">
        <f t="shared" si="18"/>
        <v>3418.6686582480293</v>
      </c>
      <c r="AE34" s="131">
        <f t="shared" si="18"/>
        <v>3569.937182949102</v>
      </c>
      <c r="AF34" s="131">
        <f t="shared" si="18"/>
        <v>3721.205707650783</v>
      </c>
      <c r="AG34" s="131">
        <f t="shared" si="18"/>
        <v>3872.474232352725</v>
      </c>
      <c r="AH34" s="131">
        <f t="shared" si="18"/>
        <v>4023.742757053793</v>
      </c>
      <c r="AI34" s="131">
        <f t="shared" si="18"/>
        <v>4175.011281754551</v>
      </c>
      <c r="AJ34" s="149"/>
      <c r="AK34" s="149"/>
      <c r="AL34" s="149"/>
      <c r="AM34" s="149"/>
      <c r="AN34" s="141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4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</row>
    <row r="35" spans="3:66" s="15" customFormat="1" ht="19.5" customHeight="1" thickBot="1">
      <c r="C35" s="249"/>
      <c r="D35" s="221">
        <v>1020</v>
      </c>
      <c r="E35" s="251"/>
      <c r="F35" s="252"/>
      <c r="G35" s="251"/>
      <c r="H35" s="252"/>
      <c r="I35" s="251"/>
      <c r="J35" s="252"/>
      <c r="K35" s="270"/>
      <c r="L35" s="52"/>
      <c r="M35" s="191">
        <f aca="true" t="shared" si="19" ref="M35:AD35">M34*1.82</f>
        <v>1541.7288037550516</v>
      </c>
      <c r="N35" s="192">
        <f t="shared" si="19"/>
        <v>1817.0375187108502</v>
      </c>
      <c r="O35" s="192">
        <f t="shared" si="19"/>
        <v>2092.3462336674947</v>
      </c>
      <c r="P35" s="192">
        <f t="shared" si="19"/>
        <v>2367.6549486231715</v>
      </c>
      <c r="Q35" s="192">
        <f t="shared" si="19"/>
        <v>2642.963663580244</v>
      </c>
      <c r="R35" s="192">
        <f t="shared" si="19"/>
        <v>2918.2723785361773</v>
      </c>
      <c r="S35" s="192">
        <f t="shared" si="19"/>
        <v>3193.581093492765</v>
      </c>
      <c r="T35" s="192">
        <f t="shared" si="19"/>
        <v>3468.889808448709</v>
      </c>
      <c r="U35" s="192">
        <f t="shared" si="19"/>
        <v>3744.1985234049907</v>
      </c>
      <c r="V35" s="192">
        <f t="shared" si="19"/>
        <v>4019.5072383614147</v>
      </c>
      <c r="W35" s="192">
        <f t="shared" si="19"/>
        <v>4294.815953318536</v>
      </c>
      <c r="X35" s="192">
        <f t="shared" si="19"/>
        <v>4570.124668274231</v>
      </c>
      <c r="Y35" s="192">
        <f t="shared" si="19"/>
        <v>4845.433383230546</v>
      </c>
      <c r="Z35" s="192">
        <f t="shared" si="19"/>
        <v>5120.742098187552</v>
      </c>
      <c r="AA35" s="192">
        <f t="shared" si="19"/>
        <v>5396.050813143119</v>
      </c>
      <c r="AB35" s="192">
        <f t="shared" si="19"/>
        <v>5671.359528098543</v>
      </c>
      <c r="AC35" s="192">
        <f t="shared" si="19"/>
        <v>5946.668243055283</v>
      </c>
      <c r="AD35" s="193">
        <f t="shared" si="19"/>
        <v>6221.976958011413</v>
      </c>
      <c r="AE35" s="125"/>
      <c r="AF35" s="125"/>
      <c r="AG35" s="125"/>
      <c r="AH35" s="125"/>
      <c r="AI35" s="125"/>
      <c r="AJ35" s="125"/>
      <c r="AK35" s="125"/>
      <c r="AL35" s="125"/>
      <c r="AM35" s="53"/>
      <c r="AN35" s="140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4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</row>
    <row r="36" spans="3:66" s="15" customFormat="1" ht="15" customHeight="1">
      <c r="C36" s="157"/>
      <c r="D36" s="28"/>
      <c r="E36" s="43"/>
      <c r="F36" s="25"/>
      <c r="G36" s="43"/>
      <c r="H36" s="76"/>
      <c r="I36" s="103"/>
      <c r="J36" s="91"/>
      <c r="K36" s="104"/>
      <c r="L36" s="105"/>
      <c r="M36" s="106"/>
      <c r="N36" s="106"/>
      <c r="O36" s="106"/>
      <c r="P36" s="106"/>
      <c r="Q36" s="102"/>
      <c r="R36" s="102"/>
      <c r="S36" s="102"/>
      <c r="T36" s="102"/>
      <c r="U36" s="107"/>
      <c r="V36" s="108"/>
      <c r="W36" s="108"/>
      <c r="X36" s="108"/>
      <c r="Y36" s="108"/>
      <c r="Z36" s="108"/>
      <c r="AA36" s="109"/>
      <c r="AB36" s="109"/>
      <c r="AC36" s="109"/>
      <c r="AD36" s="109"/>
      <c r="AE36" s="125"/>
      <c r="AF36" s="125"/>
      <c r="AG36" s="125"/>
      <c r="AH36" s="125"/>
      <c r="AI36" s="125"/>
      <c r="AJ36" s="125"/>
      <c r="AK36" s="125"/>
      <c r="AL36" s="125"/>
      <c r="AM36" s="53"/>
      <c r="AN36" s="141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4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</row>
    <row r="37" spans="3:66" s="15" customFormat="1" ht="15" customHeight="1">
      <c r="C37" s="157"/>
      <c r="D37" s="28"/>
      <c r="E37" s="43"/>
      <c r="F37" s="25"/>
      <c r="G37" s="43"/>
      <c r="H37" s="76"/>
      <c r="I37" s="103"/>
      <c r="J37" s="91"/>
      <c r="K37" s="104"/>
      <c r="L37" s="105"/>
      <c r="M37" s="106"/>
      <c r="N37" s="106"/>
      <c r="O37" s="106"/>
      <c r="P37" s="106"/>
      <c r="Q37" s="102"/>
      <c r="R37" s="102"/>
      <c r="S37" s="102"/>
      <c r="T37" s="102"/>
      <c r="U37" s="107"/>
      <c r="V37" s="110"/>
      <c r="W37" s="108"/>
      <c r="X37" s="111"/>
      <c r="Y37" s="112"/>
      <c r="Z37" s="99"/>
      <c r="AA37" s="100"/>
      <c r="AB37" s="99"/>
      <c r="AC37" s="100"/>
      <c r="AD37" s="99"/>
      <c r="AE37" s="142"/>
      <c r="AF37" s="143"/>
      <c r="AG37" s="142"/>
      <c r="AH37" s="143"/>
      <c r="AI37" s="142"/>
      <c r="AJ37" s="143"/>
      <c r="AK37" s="142"/>
      <c r="AL37" s="143"/>
      <c r="AM37" s="136"/>
      <c r="AN37" s="141"/>
      <c r="AO37" s="144"/>
      <c r="AP37" s="125"/>
      <c r="AQ37" s="125"/>
      <c r="AR37" s="125"/>
      <c r="AS37" s="125"/>
      <c r="AT37" s="125"/>
      <c r="AU37" s="125"/>
      <c r="AV37" s="125"/>
      <c r="AW37" s="125"/>
      <c r="AX37" s="125"/>
      <c r="AY37" s="138"/>
      <c r="AZ37" s="138"/>
      <c r="BA37" s="138"/>
      <c r="BB37" s="54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</row>
    <row r="38" spans="3:66" s="15" customFormat="1" ht="15" customHeight="1">
      <c r="C38" s="121"/>
      <c r="D38" s="16"/>
      <c r="E38" s="32"/>
      <c r="F38" s="1"/>
      <c r="G38" s="32"/>
      <c r="H38" s="76"/>
      <c r="I38" s="103"/>
      <c r="J38" s="76"/>
      <c r="K38" s="113"/>
      <c r="L38" s="114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98"/>
      <c r="X38" s="98"/>
      <c r="Y38" s="98"/>
      <c r="Z38" s="97"/>
      <c r="AA38" s="97"/>
      <c r="AB38" s="97"/>
      <c r="AC38" s="97"/>
      <c r="AD38" s="97"/>
      <c r="AE38" s="137"/>
      <c r="AF38" s="68"/>
      <c r="AG38" s="68"/>
      <c r="AH38" s="68"/>
      <c r="AI38" s="68"/>
      <c r="AJ38" s="126"/>
      <c r="AK38" s="127"/>
      <c r="AL38" s="127"/>
      <c r="AM38" s="138"/>
      <c r="AN38" s="145"/>
      <c r="AO38" s="134"/>
      <c r="AP38" s="134"/>
      <c r="AQ38" s="134"/>
      <c r="AR38" s="134"/>
      <c r="AS38" s="134"/>
      <c r="AT38" s="134"/>
      <c r="AU38" s="134"/>
      <c r="AV38" s="53"/>
      <c r="AW38" s="53"/>
      <c r="AX38" s="53"/>
      <c r="AY38" s="53"/>
      <c r="AZ38" s="53"/>
      <c r="BA38" s="53"/>
      <c r="BB38" s="53"/>
      <c r="BC38" s="134"/>
      <c r="BD38" s="134"/>
      <c r="BE38" s="134"/>
      <c r="BF38" s="134"/>
      <c r="BG38" s="134"/>
      <c r="BH38" s="134"/>
      <c r="BI38" s="134"/>
      <c r="BJ38" s="134"/>
      <c r="BK38" s="134">
        <v>4.809214156999016</v>
      </c>
      <c r="BL38" s="53"/>
      <c r="BM38" s="53"/>
      <c r="BN38" s="53"/>
    </row>
    <row r="39" spans="3:66" s="15" customFormat="1" ht="24.75" customHeight="1">
      <c r="C39" s="121"/>
      <c r="D39" s="16"/>
      <c r="E39" s="32"/>
      <c r="F39" s="1"/>
      <c r="G39" s="32"/>
      <c r="H39" s="76"/>
      <c r="I39" s="103"/>
      <c r="J39" s="76"/>
      <c r="K39" s="113"/>
      <c r="L39" s="114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15"/>
      <c r="X39" s="115"/>
      <c r="Y39" s="97"/>
      <c r="Z39" s="97"/>
      <c r="AA39" s="97"/>
      <c r="AB39" s="97"/>
      <c r="AC39" s="97"/>
      <c r="AD39" s="97"/>
      <c r="AE39" s="137"/>
      <c r="AF39" s="68"/>
      <c r="AG39" s="68"/>
      <c r="AH39" s="68"/>
      <c r="AI39" s="68"/>
      <c r="AJ39" s="68"/>
      <c r="AK39" s="68"/>
      <c r="AL39" s="68"/>
      <c r="AM39" s="138"/>
      <c r="AN39" s="145"/>
      <c r="AO39" s="134"/>
      <c r="AP39" s="134"/>
      <c r="AQ39" s="134"/>
      <c r="AR39" s="134"/>
      <c r="AS39" s="134"/>
      <c r="AT39" s="134"/>
      <c r="AU39" s="134"/>
      <c r="AV39" s="134"/>
      <c r="AW39" s="53"/>
      <c r="AX39" s="53"/>
      <c r="AY39" s="53"/>
      <c r="AZ39" s="53"/>
      <c r="BA39" s="53"/>
      <c r="BB39" s="53"/>
      <c r="BC39" s="134"/>
      <c r="BD39" s="134"/>
      <c r="BE39" s="134"/>
      <c r="BF39" s="134"/>
      <c r="BG39" s="134"/>
      <c r="BH39" s="134"/>
      <c r="BI39" s="134"/>
      <c r="BJ39" s="134"/>
      <c r="BK39" s="134">
        <v>9.68857511869805</v>
      </c>
      <c r="BL39" s="53"/>
      <c r="BM39" s="53"/>
      <c r="BN39" s="53"/>
    </row>
    <row r="40" spans="3:66" s="15" customFormat="1" ht="30" customHeight="1">
      <c r="C40" s="121"/>
      <c r="D40" s="87"/>
      <c r="E40" s="88"/>
      <c r="F40" s="31"/>
      <c r="G40" s="88"/>
      <c r="H40" s="81"/>
      <c r="I40" s="116"/>
      <c r="J40" s="81"/>
      <c r="K40" s="117"/>
      <c r="L40" s="11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7"/>
      <c r="X40" s="97"/>
      <c r="Y40" s="97"/>
      <c r="Z40" s="97"/>
      <c r="AA40" s="97"/>
      <c r="AB40" s="97"/>
      <c r="AC40" s="97"/>
      <c r="AD40" s="102"/>
      <c r="AE40" s="68"/>
      <c r="AF40" s="128"/>
      <c r="AG40" s="129"/>
      <c r="AH40" s="129"/>
      <c r="AI40" s="129"/>
      <c r="AJ40" s="129"/>
      <c r="AK40" s="138"/>
      <c r="AL40" s="134"/>
      <c r="AM40" s="134"/>
      <c r="AN40" s="145"/>
      <c r="AO40" s="134"/>
      <c r="AP40" s="134"/>
      <c r="AQ40" s="134"/>
      <c r="AR40" s="134"/>
      <c r="AS40" s="134"/>
      <c r="AT40" s="53"/>
      <c r="AU40" s="53"/>
      <c r="AV40" s="53"/>
      <c r="AW40" s="53"/>
      <c r="AX40" s="53"/>
      <c r="AY40" s="53"/>
      <c r="AZ40" s="53"/>
      <c r="BA40" s="134"/>
      <c r="BB40" s="134"/>
      <c r="BC40" s="134"/>
      <c r="BD40" s="134"/>
      <c r="BE40" s="134"/>
      <c r="BF40" s="134"/>
      <c r="BG40" s="134"/>
      <c r="BH40" s="134"/>
      <c r="BI40" s="134"/>
      <c r="BJ40" s="53"/>
      <c r="BK40" s="53"/>
      <c r="BL40" s="53"/>
      <c r="BM40" s="53"/>
      <c r="BN40" s="53"/>
    </row>
    <row r="41" spans="3:66" s="15" customFormat="1" ht="30" customHeight="1" thickBot="1">
      <c r="C41" s="123" t="s">
        <v>32</v>
      </c>
      <c r="D41" s="122"/>
      <c r="E41" s="122"/>
      <c r="F41" s="122"/>
      <c r="G41" s="122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98"/>
      <c r="S41" s="98"/>
      <c r="T41" s="98"/>
      <c r="U41" s="98"/>
      <c r="V41" s="98"/>
      <c r="W41" s="98"/>
      <c r="X41" s="98"/>
      <c r="Y41" s="106"/>
      <c r="Z41" s="102"/>
      <c r="AA41" s="102"/>
      <c r="AB41" s="102"/>
      <c r="AC41" s="102"/>
      <c r="AD41" s="108"/>
      <c r="AE41" s="130"/>
      <c r="AF41" s="125"/>
      <c r="AG41" s="54"/>
      <c r="AH41" s="54"/>
      <c r="AI41" s="124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4"/>
      <c r="AW41" s="54"/>
      <c r="AX41" s="54"/>
      <c r="AY41" s="54"/>
      <c r="AZ41" s="54"/>
      <c r="BA41" s="54"/>
      <c r="BB41" s="54"/>
      <c r="BC41" s="54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</row>
    <row r="42" spans="3:66" s="15" customFormat="1" ht="30" customHeight="1" thickBot="1">
      <c r="C42" s="239" t="s">
        <v>22</v>
      </c>
      <c r="D42" s="240"/>
      <c r="E42" s="240"/>
      <c r="F42" s="240"/>
      <c r="G42" s="240"/>
      <c r="H42" s="240"/>
      <c r="I42" s="240"/>
      <c r="J42" s="241"/>
      <c r="K42" s="29" t="s">
        <v>23</v>
      </c>
      <c r="L42" s="1"/>
      <c r="M42" s="25"/>
      <c r="N42" s="25"/>
      <c r="O42" s="25"/>
      <c r="P42" s="25"/>
      <c r="Q42" s="25"/>
      <c r="R42" s="25"/>
      <c r="S42" s="76"/>
      <c r="T42" s="76"/>
      <c r="U42" s="76"/>
      <c r="V42" s="76"/>
      <c r="W42" s="75"/>
      <c r="X42" s="81"/>
      <c r="Y42" s="81"/>
      <c r="Z42" s="96"/>
      <c r="AA42" s="96"/>
      <c r="AB42" s="96"/>
      <c r="AC42" s="96"/>
      <c r="AD42" s="96"/>
      <c r="AE42" s="134"/>
      <c r="AF42" s="134"/>
      <c r="AG42" s="134"/>
      <c r="AH42" s="134"/>
      <c r="AI42" s="134"/>
      <c r="AJ42" s="130"/>
      <c r="AK42" s="138"/>
      <c r="AL42" s="54"/>
      <c r="AM42" s="54"/>
      <c r="AN42" s="124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134"/>
      <c r="BB42" s="134"/>
      <c r="BC42" s="134"/>
      <c r="BD42" s="134"/>
      <c r="BE42" s="134"/>
      <c r="BF42" s="134"/>
      <c r="BG42" s="134"/>
      <c r="BH42" s="134"/>
      <c r="BI42" s="134"/>
      <c r="BJ42" s="53"/>
      <c r="BK42" s="53"/>
      <c r="BL42" s="53"/>
      <c r="BM42" s="53"/>
      <c r="BN42" s="53"/>
    </row>
    <row r="43" spans="3:66" s="15" customFormat="1" ht="30" customHeight="1" thickBot="1">
      <c r="C43" s="158"/>
      <c r="D43" s="38" t="s">
        <v>15</v>
      </c>
      <c r="E43" s="39" t="s">
        <v>19</v>
      </c>
      <c r="F43" s="39" t="s">
        <v>3</v>
      </c>
      <c r="G43" s="39" t="s">
        <v>19</v>
      </c>
      <c r="H43" s="39" t="s">
        <v>1</v>
      </c>
      <c r="I43" s="39" t="s">
        <v>19</v>
      </c>
      <c r="J43" s="40" t="s">
        <v>20</v>
      </c>
      <c r="K43" s="244" t="s">
        <v>35</v>
      </c>
      <c r="L43" s="245"/>
      <c r="M43" s="164">
        <v>800</v>
      </c>
      <c r="N43" s="165">
        <v>900</v>
      </c>
      <c r="O43" s="165">
        <v>1000</v>
      </c>
      <c r="P43" s="165">
        <v>1100</v>
      </c>
      <c r="Q43" s="165">
        <v>1200</v>
      </c>
      <c r="R43" s="165">
        <v>1300</v>
      </c>
      <c r="S43" s="165">
        <v>1400</v>
      </c>
      <c r="T43" s="165">
        <v>1500</v>
      </c>
      <c r="U43" s="165">
        <v>1600</v>
      </c>
      <c r="V43" s="165">
        <v>1700</v>
      </c>
      <c r="W43" s="165">
        <v>1800</v>
      </c>
      <c r="X43" s="165">
        <v>1900</v>
      </c>
      <c r="Y43" s="165">
        <v>2000</v>
      </c>
      <c r="Z43" s="165">
        <v>2100</v>
      </c>
      <c r="AA43" s="165">
        <v>2200</v>
      </c>
      <c r="AB43" s="165">
        <v>2300</v>
      </c>
      <c r="AC43" s="165">
        <v>2400</v>
      </c>
      <c r="AD43" s="166">
        <v>2500</v>
      </c>
      <c r="AE43" s="148">
        <v>2600</v>
      </c>
      <c r="AF43" s="148">
        <v>2700</v>
      </c>
      <c r="AG43" s="148">
        <v>2800</v>
      </c>
      <c r="AH43" s="148">
        <v>2900</v>
      </c>
      <c r="AI43" s="148">
        <v>3000</v>
      </c>
      <c r="AJ43" s="125"/>
      <c r="AK43" s="138"/>
      <c r="AL43" s="54"/>
      <c r="AM43" s="54"/>
      <c r="AN43" s="124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134">
        <v>32.47559895435203</v>
      </c>
      <c r="BB43" s="134">
        <v>34.289878225531965</v>
      </c>
      <c r="BC43" s="134">
        <v>36.10415749672563</v>
      </c>
      <c r="BD43" s="134">
        <v>37.91843676791183</v>
      </c>
      <c r="BE43" s="134">
        <v>39.73271603911639</v>
      </c>
      <c r="BF43" s="134">
        <v>41.54699531029961</v>
      </c>
      <c r="BG43" s="134">
        <v>43.361274581498606</v>
      </c>
      <c r="BH43" s="134">
        <v>45.17555385269024</v>
      </c>
      <c r="BI43" s="134">
        <v>46.9898331238855</v>
      </c>
      <c r="BJ43" s="53"/>
      <c r="BK43" s="53"/>
      <c r="BL43" s="53"/>
      <c r="BM43" s="53"/>
      <c r="BN43" s="53"/>
    </row>
    <row r="44" spans="2:61" ht="30" customHeight="1">
      <c r="B44" s="272" t="s">
        <v>37</v>
      </c>
      <c r="C44" s="231" t="s">
        <v>42</v>
      </c>
      <c r="D44" s="232">
        <v>1010</v>
      </c>
      <c r="E44" s="250" t="s">
        <v>19</v>
      </c>
      <c r="F44" s="232">
        <v>200</v>
      </c>
      <c r="G44" s="250" t="s">
        <v>19</v>
      </c>
      <c r="H44" s="232" t="s">
        <v>1</v>
      </c>
      <c r="I44" s="250" t="s">
        <v>19</v>
      </c>
      <c r="J44" s="233">
        <v>130</v>
      </c>
      <c r="K44" s="229" t="s">
        <v>34</v>
      </c>
      <c r="L44" s="230"/>
      <c r="M44" s="174">
        <v>363.0328140292646</v>
      </c>
      <c r="N44" s="175">
        <v>427.86010224873047</v>
      </c>
      <c r="O44" s="175">
        <v>492.6873904681252</v>
      </c>
      <c r="P44" s="175">
        <v>557.5146786877259</v>
      </c>
      <c r="Q44" s="175">
        <v>622.341966907256</v>
      </c>
      <c r="R44" s="175">
        <v>687.1692551265804</v>
      </c>
      <c r="S44" s="175">
        <v>751.99654334615</v>
      </c>
      <c r="T44" s="175">
        <v>816.8238315659283</v>
      </c>
      <c r="U44" s="175">
        <v>881.6511197853248</v>
      </c>
      <c r="V44" s="175">
        <v>946.4784080045977</v>
      </c>
      <c r="W44" s="175">
        <v>1011.3056962244416</v>
      </c>
      <c r="X44" s="175">
        <v>1076.1329844441268</v>
      </c>
      <c r="Y44" s="175">
        <v>1140.960272663493</v>
      </c>
      <c r="Z44" s="175">
        <v>1205.7875608830036</v>
      </c>
      <c r="AA44" s="175">
        <v>1270.6148491025294</v>
      </c>
      <c r="AB44" s="175">
        <v>1335.442137321844</v>
      </c>
      <c r="AC44" s="175">
        <v>1400.269425541263</v>
      </c>
      <c r="AD44" s="176">
        <v>1465.09671376095</v>
      </c>
      <c r="AE44" s="131">
        <v>1529.9240019803894</v>
      </c>
      <c r="AF44" s="131">
        <v>1594.7512902000892</v>
      </c>
      <c r="AG44" s="131">
        <v>1659.5785784196576</v>
      </c>
      <c r="AH44" s="131">
        <v>1724.4058666385788</v>
      </c>
      <c r="AI44" s="131">
        <v>1789.233154857855</v>
      </c>
      <c r="AJ44" s="125"/>
      <c r="AK44" s="138"/>
      <c r="AO44" s="53"/>
      <c r="AP44" s="53"/>
      <c r="AQ44" s="53"/>
      <c r="AR44" s="53"/>
      <c r="AS44" s="53"/>
      <c r="AT44" s="53"/>
      <c r="AU44" s="53"/>
      <c r="BA44" s="134">
        <v>42.35947689697482</v>
      </c>
      <c r="BB44" s="134">
        <v>44.725928120265785</v>
      </c>
      <c r="BC44" s="134">
        <v>47.09237934357604</v>
      </c>
      <c r="BD44" s="134">
        <v>49.45883056686344</v>
      </c>
      <c r="BE44" s="134">
        <v>51.82528179014436</v>
      </c>
      <c r="BF44" s="134">
        <v>54.19173301345829</v>
      </c>
      <c r="BG44" s="134">
        <v>56.55818423674575</v>
      </c>
      <c r="BH44" s="134">
        <v>58.92463546003958</v>
      </c>
      <c r="BI44" s="134">
        <v>61.29108668333809</v>
      </c>
    </row>
    <row r="45" spans="2:61" ht="30" customHeight="1" thickBot="1">
      <c r="B45" s="273"/>
      <c r="C45" s="249"/>
      <c r="D45" s="252"/>
      <c r="E45" s="251"/>
      <c r="F45" s="252"/>
      <c r="G45" s="251"/>
      <c r="H45" s="252"/>
      <c r="I45" s="251"/>
      <c r="J45" s="247"/>
      <c r="K45" s="259" t="s">
        <v>33</v>
      </c>
      <c r="L45" s="260"/>
      <c r="M45" s="181">
        <v>171.1355176720772</v>
      </c>
      <c r="N45" s="182">
        <v>201.69543154206946</v>
      </c>
      <c r="O45" s="182">
        <v>232.25534541202822</v>
      </c>
      <c r="P45" s="182">
        <v>262.815259282084</v>
      </c>
      <c r="Q45" s="182">
        <v>293.3751731521066</v>
      </c>
      <c r="R45" s="182">
        <v>323.9350870220321</v>
      </c>
      <c r="S45" s="182">
        <v>354.49500089207334</v>
      </c>
      <c r="T45" s="182">
        <v>385.05491476221283</v>
      </c>
      <c r="U45" s="182">
        <v>415.6148286321724</v>
      </c>
      <c r="V45" s="182">
        <v>446.1747425020737</v>
      </c>
      <c r="W45" s="182">
        <v>476.73465637224416</v>
      </c>
      <c r="X45" s="182">
        <v>507.29457024233983</v>
      </c>
      <c r="Y45" s="182">
        <v>537.854484112285</v>
      </c>
      <c r="Z45" s="182">
        <v>568.4143979822984</v>
      </c>
      <c r="AA45" s="182">
        <v>598.9743118523189</v>
      </c>
      <c r="AB45" s="182">
        <v>629.5342257222399</v>
      </c>
      <c r="AC45" s="182">
        <v>660.09413959221</v>
      </c>
      <c r="AD45" s="183">
        <v>690.6540534623066</v>
      </c>
      <c r="AE45" s="131"/>
      <c r="AF45" s="131"/>
      <c r="AG45" s="131"/>
      <c r="AH45" s="131"/>
      <c r="AI45" s="131"/>
      <c r="AJ45" s="125"/>
      <c r="AK45" s="138"/>
      <c r="AO45" s="53"/>
      <c r="AP45" s="53"/>
      <c r="AQ45" s="53"/>
      <c r="AR45" s="53"/>
      <c r="AS45" s="53"/>
      <c r="AT45" s="53"/>
      <c r="AU45" s="53"/>
      <c r="BA45" s="134"/>
      <c r="BB45" s="134"/>
      <c r="BC45" s="134"/>
      <c r="BD45" s="134"/>
      <c r="BE45" s="134"/>
      <c r="BF45" s="134"/>
      <c r="BG45" s="134"/>
      <c r="BH45" s="134"/>
      <c r="BI45" s="134"/>
    </row>
    <row r="46" spans="2:61" ht="30" customHeight="1">
      <c r="B46" s="253" t="s">
        <v>38</v>
      </c>
      <c r="C46" s="231" t="s">
        <v>42</v>
      </c>
      <c r="D46" s="168">
        <v>1010</v>
      </c>
      <c r="E46" s="250" t="s">
        <v>19</v>
      </c>
      <c r="F46" s="232">
        <v>300</v>
      </c>
      <c r="G46" s="250" t="s">
        <v>19</v>
      </c>
      <c r="H46" s="232" t="s">
        <v>1</v>
      </c>
      <c r="I46" s="250" t="s">
        <v>19</v>
      </c>
      <c r="J46" s="233">
        <v>130</v>
      </c>
      <c r="K46" s="265" t="s">
        <v>34</v>
      </c>
      <c r="L46" s="199"/>
      <c r="M46" s="202">
        <v>387.3663238195479</v>
      </c>
      <c r="N46" s="202">
        <v>456.53888164461944</v>
      </c>
      <c r="O46" s="202">
        <v>525.7114394693674</v>
      </c>
      <c r="P46" s="202">
        <v>594.8839972944022</v>
      </c>
      <c r="Q46" s="202">
        <v>664.0565551193615</v>
      </c>
      <c r="R46" s="202">
        <v>733.2291129445318</v>
      </c>
      <c r="S46" s="202">
        <v>802.4016707693387</v>
      </c>
      <c r="T46" s="202">
        <v>871.574228594327</v>
      </c>
      <c r="U46" s="202">
        <v>940.7467864192822</v>
      </c>
      <c r="V46" s="202">
        <v>1009.9193442441253</v>
      </c>
      <c r="W46" s="202">
        <v>1079.0919020689648</v>
      </c>
      <c r="X46" s="202">
        <v>1148.264459893911</v>
      </c>
      <c r="Y46" s="202">
        <v>1217.4370177190326</v>
      </c>
      <c r="Z46" s="202">
        <v>1286.609575543971</v>
      </c>
      <c r="AA46" s="202">
        <v>1355.782133368727</v>
      </c>
      <c r="AB46" s="202">
        <v>1424.9546911938644</v>
      </c>
      <c r="AC46" s="202">
        <v>1494.1272490187157</v>
      </c>
      <c r="AD46" s="203">
        <v>1563.299806844082</v>
      </c>
      <c r="AE46" s="131">
        <v>1632.4723646687253</v>
      </c>
      <c r="AF46" s="131">
        <v>1701.644922493626</v>
      </c>
      <c r="AG46" s="131">
        <v>1770.8174803183663</v>
      </c>
      <c r="AH46" s="131">
        <v>1839.990038143206</v>
      </c>
      <c r="AI46" s="131">
        <v>1909.162595968465</v>
      </c>
      <c r="AJ46" s="125"/>
      <c r="AK46" s="125"/>
      <c r="AO46" s="53"/>
      <c r="AP46" s="53"/>
      <c r="AQ46" s="53"/>
      <c r="AR46" s="53"/>
      <c r="AS46" s="53"/>
      <c r="AT46" s="53"/>
      <c r="AU46" s="53"/>
      <c r="BA46" s="135">
        <v>2.2</v>
      </c>
      <c r="BB46" s="136">
        <v>2.3</v>
      </c>
      <c r="BC46" s="135">
        <v>2.4</v>
      </c>
      <c r="BD46" s="136">
        <v>2.5</v>
      </c>
      <c r="BE46" s="135">
        <v>2.6</v>
      </c>
      <c r="BF46" s="136">
        <v>2.7</v>
      </c>
      <c r="BG46" s="135">
        <v>2.8</v>
      </c>
      <c r="BH46" s="136">
        <v>2.9</v>
      </c>
      <c r="BI46" s="135">
        <v>3</v>
      </c>
    </row>
    <row r="47" spans="2:61" ht="30" customHeight="1" thickBot="1">
      <c r="B47" s="254"/>
      <c r="C47" s="256"/>
      <c r="D47" s="220">
        <v>1020</v>
      </c>
      <c r="E47" s="257"/>
      <c r="F47" s="258"/>
      <c r="G47" s="257"/>
      <c r="H47" s="258"/>
      <c r="I47" s="257"/>
      <c r="J47" s="246"/>
      <c r="K47" s="266"/>
      <c r="L47" s="200"/>
      <c r="M47" s="195">
        <v>705.0067093515772</v>
      </c>
      <c r="N47" s="195">
        <v>830.9007645932074</v>
      </c>
      <c r="O47" s="195">
        <v>956.7948198342488</v>
      </c>
      <c r="P47" s="195">
        <v>1082.6888750758121</v>
      </c>
      <c r="Q47" s="195">
        <v>1208.582930317238</v>
      </c>
      <c r="R47" s="195">
        <v>1334.476985559048</v>
      </c>
      <c r="S47" s="195">
        <v>1460.3710408001964</v>
      </c>
      <c r="T47" s="195">
        <v>1586.2650960416752</v>
      </c>
      <c r="U47" s="195">
        <v>1712.1591512830937</v>
      </c>
      <c r="V47" s="195">
        <v>1838.0532065243083</v>
      </c>
      <c r="W47" s="195">
        <v>1963.947261765516</v>
      </c>
      <c r="X47" s="195">
        <v>2089.841317006918</v>
      </c>
      <c r="Y47" s="195">
        <v>2215.7353722486396</v>
      </c>
      <c r="Z47" s="195">
        <v>2341.6294274900274</v>
      </c>
      <c r="AA47" s="195">
        <v>2467.5234827310833</v>
      </c>
      <c r="AB47" s="195">
        <v>2593.417537972833</v>
      </c>
      <c r="AC47" s="195">
        <v>2719.3115932140627</v>
      </c>
      <c r="AD47" s="196">
        <v>2845.2056484562295</v>
      </c>
      <c r="AE47" s="131"/>
      <c r="AF47" s="131"/>
      <c r="AG47" s="131"/>
      <c r="AH47" s="131"/>
      <c r="AI47" s="131"/>
      <c r="AJ47" s="125"/>
      <c r="AK47" s="125"/>
      <c r="AO47" s="53"/>
      <c r="AP47" s="53"/>
      <c r="AQ47" s="53"/>
      <c r="AR47" s="53"/>
      <c r="AS47" s="53"/>
      <c r="AT47" s="53"/>
      <c r="AU47" s="53"/>
      <c r="BA47" s="135"/>
      <c r="BB47" s="136"/>
      <c r="BC47" s="135"/>
      <c r="BD47" s="136"/>
      <c r="BE47" s="135"/>
      <c r="BF47" s="136"/>
      <c r="BG47" s="135"/>
      <c r="BH47" s="136"/>
      <c r="BI47" s="135"/>
    </row>
    <row r="48" spans="2:61" ht="30" customHeight="1">
      <c r="B48" s="254"/>
      <c r="C48" s="256"/>
      <c r="D48" s="173">
        <v>1010</v>
      </c>
      <c r="E48" s="257"/>
      <c r="F48" s="258"/>
      <c r="G48" s="257"/>
      <c r="H48" s="258"/>
      <c r="I48" s="257"/>
      <c r="J48" s="246"/>
      <c r="K48" s="261" t="s">
        <v>33</v>
      </c>
      <c r="L48" s="262"/>
      <c r="M48" s="212">
        <v>183.59790855202263</v>
      </c>
      <c r="N48" s="202">
        <v>216.383249364956</v>
      </c>
      <c r="O48" s="202">
        <v>249.16859017773598</v>
      </c>
      <c r="P48" s="202">
        <v>281.9539309906519</v>
      </c>
      <c r="Q48" s="202">
        <v>314.7392718035321</v>
      </c>
      <c r="R48" s="202">
        <v>347.52461261651223</v>
      </c>
      <c r="S48" s="202">
        <v>380.30995342932016</v>
      </c>
      <c r="T48" s="202">
        <v>413.0952942422141</v>
      </c>
      <c r="U48" s="202">
        <v>445.8806350550923</v>
      </c>
      <c r="V48" s="202">
        <v>478.6659758679174</v>
      </c>
      <c r="W48" s="202">
        <v>511.4513166807407</v>
      </c>
      <c r="X48" s="202">
        <v>544.2366574936146</v>
      </c>
      <c r="Y48" s="202">
        <v>577.0219983065717</v>
      </c>
      <c r="Z48" s="202">
        <v>609.8073391194421</v>
      </c>
      <c r="AA48" s="202">
        <v>642.5926799322258</v>
      </c>
      <c r="AB48" s="202">
        <v>675.3780207451904</v>
      </c>
      <c r="AC48" s="202">
        <v>708.1633615580193</v>
      </c>
      <c r="AD48" s="203">
        <v>740.9487023710924</v>
      </c>
      <c r="AE48" s="131"/>
      <c r="AF48" s="131"/>
      <c r="AG48" s="131"/>
      <c r="AH48" s="131"/>
      <c r="AI48" s="131"/>
      <c r="AJ48" s="125"/>
      <c r="AK48" s="125"/>
      <c r="AO48" s="53"/>
      <c r="AP48" s="53"/>
      <c r="AQ48" s="53"/>
      <c r="AR48" s="53"/>
      <c r="AS48" s="53"/>
      <c r="AT48" s="53"/>
      <c r="AU48" s="53"/>
      <c r="BA48" s="135"/>
      <c r="BB48" s="136"/>
      <c r="BC48" s="135"/>
      <c r="BD48" s="136"/>
      <c r="BE48" s="135"/>
      <c r="BF48" s="136"/>
      <c r="BG48" s="135"/>
      <c r="BH48" s="136"/>
      <c r="BI48" s="135"/>
    </row>
    <row r="49" spans="2:61" ht="30" customHeight="1" thickBot="1">
      <c r="B49" s="255"/>
      <c r="C49" s="249"/>
      <c r="D49" s="221">
        <v>1020</v>
      </c>
      <c r="E49" s="251"/>
      <c r="F49" s="252"/>
      <c r="G49" s="251"/>
      <c r="H49" s="252"/>
      <c r="I49" s="251"/>
      <c r="J49" s="247"/>
      <c r="K49" s="263"/>
      <c r="L49" s="264"/>
      <c r="M49" s="191">
        <v>334.1481935646812</v>
      </c>
      <c r="N49" s="192">
        <v>393.8175138442199</v>
      </c>
      <c r="O49" s="192">
        <v>453.4868341234795</v>
      </c>
      <c r="P49" s="192">
        <v>513.1561544029864</v>
      </c>
      <c r="Q49" s="192">
        <v>572.8254746824284</v>
      </c>
      <c r="R49" s="192">
        <v>632.4947949620523</v>
      </c>
      <c r="S49" s="192">
        <v>692.1641152413628</v>
      </c>
      <c r="T49" s="192">
        <v>751.8334355208297</v>
      </c>
      <c r="U49" s="192">
        <v>811.502755800268</v>
      </c>
      <c r="V49" s="192">
        <v>871.1720760796096</v>
      </c>
      <c r="W49" s="192">
        <v>930.8413963589481</v>
      </c>
      <c r="X49" s="192">
        <v>990.5107166383787</v>
      </c>
      <c r="Y49" s="192">
        <v>1050.1800369179605</v>
      </c>
      <c r="Z49" s="192">
        <v>1109.8493571973845</v>
      </c>
      <c r="AA49" s="192">
        <v>1169.518677476651</v>
      </c>
      <c r="AB49" s="192">
        <v>1229.1879977562464</v>
      </c>
      <c r="AC49" s="192">
        <v>1288.8573180355952</v>
      </c>
      <c r="AD49" s="193">
        <v>1348.5266383153883</v>
      </c>
      <c r="AE49" s="131"/>
      <c r="AF49" s="131"/>
      <c r="AG49" s="131"/>
      <c r="AH49" s="131"/>
      <c r="AI49" s="131"/>
      <c r="AJ49" s="125"/>
      <c r="AK49" s="125"/>
      <c r="AO49" s="53"/>
      <c r="AP49" s="53"/>
      <c r="AQ49" s="53"/>
      <c r="AR49" s="53"/>
      <c r="AS49" s="53"/>
      <c r="AT49" s="53"/>
      <c r="AU49" s="53"/>
      <c r="BA49" s="135"/>
      <c r="BB49" s="136"/>
      <c r="BC49" s="135"/>
      <c r="BD49" s="136"/>
      <c r="BE49" s="135"/>
      <c r="BF49" s="136"/>
      <c r="BG49" s="135"/>
      <c r="BH49" s="136"/>
      <c r="BI49" s="135"/>
    </row>
    <row r="50" spans="2:60" ht="30" customHeight="1">
      <c r="B50" s="253" t="s">
        <v>39</v>
      </c>
      <c r="C50" s="231" t="s">
        <v>42</v>
      </c>
      <c r="D50" s="168">
        <v>1010</v>
      </c>
      <c r="E50" s="250" t="s">
        <v>19</v>
      </c>
      <c r="F50" s="232">
        <v>400</v>
      </c>
      <c r="G50" s="250" t="s">
        <v>19</v>
      </c>
      <c r="H50" s="232" t="s">
        <v>1</v>
      </c>
      <c r="I50" s="250" t="s">
        <v>19</v>
      </c>
      <c r="J50" s="233">
        <v>130</v>
      </c>
      <c r="K50" s="265" t="s">
        <v>34</v>
      </c>
      <c r="L50" s="210"/>
      <c r="M50" s="212">
        <v>400.9142565277629</v>
      </c>
      <c r="N50" s="202">
        <v>472.50608805052724</v>
      </c>
      <c r="O50" s="202">
        <v>544.0979195733728</v>
      </c>
      <c r="P50" s="202">
        <v>615.6897510963072</v>
      </c>
      <c r="Q50" s="202">
        <v>687.2815826190626</v>
      </c>
      <c r="R50" s="202">
        <v>758.8734141420153</v>
      </c>
      <c r="S50" s="202">
        <v>830.4652456648147</v>
      </c>
      <c r="T50" s="202">
        <v>902.0570771874256</v>
      </c>
      <c r="U50" s="202">
        <v>973.6489087106747</v>
      </c>
      <c r="V50" s="202">
        <v>1045.240740233104</v>
      </c>
      <c r="W50" s="202">
        <v>1116.832571756143</v>
      </c>
      <c r="X50" s="202">
        <v>1188.4244032788113</v>
      </c>
      <c r="Y50" s="202">
        <v>1260.01623480127</v>
      </c>
      <c r="Z50" s="202">
        <v>1331.6080663244536</v>
      </c>
      <c r="AA50" s="202">
        <v>1403.1998978474903</v>
      </c>
      <c r="AB50" s="202">
        <v>1474.791729370098</v>
      </c>
      <c r="AC50" s="202">
        <v>1546.383560893048</v>
      </c>
      <c r="AD50" s="203">
        <v>1617.9753924160777</v>
      </c>
      <c r="AE50" s="131">
        <v>1689.5672239388339</v>
      </c>
      <c r="AF50" s="131">
        <v>1761.1590554616191</v>
      </c>
      <c r="AG50" s="131">
        <v>1832.7508869842384</v>
      </c>
      <c r="AH50" s="131">
        <v>1904.3427185069602</v>
      </c>
      <c r="AI50" s="131">
        <v>1975.9345500301163</v>
      </c>
      <c r="AJ50" s="125"/>
      <c r="AK50" s="125"/>
      <c r="AO50" s="53"/>
      <c r="AP50" s="53"/>
      <c r="AQ50" s="53"/>
      <c r="AR50" s="53"/>
      <c r="AS50" s="53"/>
      <c r="AT50" s="53"/>
      <c r="AU50" s="53"/>
      <c r="BA50" s="134"/>
      <c r="BB50" s="134"/>
      <c r="BC50" s="134"/>
      <c r="BD50" s="134"/>
      <c r="BE50" s="134"/>
      <c r="BF50" s="134"/>
      <c r="BG50" s="134"/>
      <c r="BH50" s="134"/>
    </row>
    <row r="51" spans="2:60" ht="30" customHeight="1" thickBot="1">
      <c r="B51" s="254"/>
      <c r="C51" s="256"/>
      <c r="D51" s="220">
        <v>1020</v>
      </c>
      <c r="E51" s="257"/>
      <c r="F51" s="258"/>
      <c r="G51" s="257"/>
      <c r="H51" s="258"/>
      <c r="I51" s="257"/>
      <c r="J51" s="246"/>
      <c r="K51" s="266"/>
      <c r="L51" s="211"/>
      <c r="M51" s="213">
        <v>729.6639468805286</v>
      </c>
      <c r="N51" s="214">
        <v>859.9610802519596</v>
      </c>
      <c r="O51" s="214">
        <v>990.2582136235385</v>
      </c>
      <c r="P51" s="214">
        <v>1120.555346995279</v>
      </c>
      <c r="Q51" s="214">
        <v>1250.852480366694</v>
      </c>
      <c r="R51" s="214">
        <v>1381.149613738468</v>
      </c>
      <c r="S51" s="214">
        <v>1511.4467471099629</v>
      </c>
      <c r="T51" s="214">
        <v>1641.7438804811147</v>
      </c>
      <c r="U51" s="214">
        <v>1772.041013853428</v>
      </c>
      <c r="V51" s="214">
        <v>1902.3381472242493</v>
      </c>
      <c r="W51" s="214">
        <v>2032.63528059618</v>
      </c>
      <c r="X51" s="214">
        <v>2162.932413967437</v>
      </c>
      <c r="Y51" s="214">
        <v>2293.2295473383115</v>
      </c>
      <c r="Z51" s="214">
        <v>2423.526680710506</v>
      </c>
      <c r="AA51" s="214">
        <v>2553.8238140824324</v>
      </c>
      <c r="AB51" s="214">
        <v>2684.1209474535785</v>
      </c>
      <c r="AC51" s="214">
        <v>2814.4180808253477</v>
      </c>
      <c r="AD51" s="215">
        <v>2944.7152141972615</v>
      </c>
      <c r="AE51" s="131"/>
      <c r="AF51" s="131"/>
      <c r="AG51" s="131"/>
      <c r="AH51" s="131"/>
      <c r="AI51" s="131"/>
      <c r="AJ51" s="125"/>
      <c r="AK51" s="125"/>
      <c r="AO51" s="53"/>
      <c r="AP51" s="53"/>
      <c r="AQ51" s="53"/>
      <c r="AR51" s="53"/>
      <c r="AS51" s="53"/>
      <c r="AT51" s="53"/>
      <c r="AU51" s="53"/>
      <c r="BA51" s="134"/>
      <c r="BB51" s="134"/>
      <c r="BC51" s="134"/>
      <c r="BD51" s="134"/>
      <c r="BE51" s="134"/>
      <c r="BF51" s="134"/>
      <c r="BG51" s="134"/>
      <c r="BH51" s="134"/>
    </row>
    <row r="52" spans="2:60" ht="30" customHeight="1" thickBot="1">
      <c r="B52" s="254"/>
      <c r="C52" s="256"/>
      <c r="D52" s="173">
        <v>1010</v>
      </c>
      <c r="E52" s="257"/>
      <c r="F52" s="258"/>
      <c r="G52" s="257"/>
      <c r="H52" s="258"/>
      <c r="I52" s="257"/>
      <c r="J52" s="246"/>
      <c r="K52" s="261" t="s">
        <v>33</v>
      </c>
      <c r="L52" s="262"/>
      <c r="M52" s="217">
        <v>191.0410865376595</v>
      </c>
      <c r="N52" s="218">
        <v>225.15556627650324</v>
      </c>
      <c r="O52" s="218">
        <v>259.2700460153857</v>
      </c>
      <c r="P52" s="218">
        <v>293.3845257543104</v>
      </c>
      <c r="Q52" s="218">
        <v>327.4990054931499</v>
      </c>
      <c r="R52" s="218">
        <v>361.6134852320834</v>
      </c>
      <c r="S52" s="218">
        <v>395.7279649709438</v>
      </c>
      <c r="T52" s="218">
        <v>429.84244470971447</v>
      </c>
      <c r="U52" s="218">
        <v>463.95692444878915</v>
      </c>
      <c r="V52" s="218">
        <v>498.0714041874732</v>
      </c>
      <c r="W52" s="218">
        <v>532.1858839264478</v>
      </c>
      <c r="X52" s="218">
        <v>566.3003636652458</v>
      </c>
      <c r="Y52" s="218">
        <v>600.4148434039439</v>
      </c>
      <c r="Z52" s="218">
        <v>634.5293231429873</v>
      </c>
      <c r="AA52" s="218">
        <v>668.6438028819608</v>
      </c>
      <c r="AB52" s="218">
        <v>702.7582826207299</v>
      </c>
      <c r="AC52" s="218">
        <v>736.8727623596623</v>
      </c>
      <c r="AD52" s="219">
        <v>770.9872420986324</v>
      </c>
      <c r="AE52" s="131"/>
      <c r="AF52" s="131"/>
      <c r="AG52" s="131"/>
      <c r="AH52" s="131"/>
      <c r="AI52" s="131"/>
      <c r="AJ52" s="125"/>
      <c r="AK52" s="125"/>
      <c r="AO52" s="53"/>
      <c r="AP52" s="53"/>
      <c r="AQ52" s="53"/>
      <c r="AR52" s="53"/>
      <c r="AS52" s="53"/>
      <c r="AT52" s="53"/>
      <c r="AU52" s="53"/>
      <c r="BA52" s="134"/>
      <c r="BB52" s="134"/>
      <c r="BC52" s="134"/>
      <c r="BD52" s="134"/>
      <c r="BE52" s="134"/>
      <c r="BF52" s="134"/>
      <c r="BG52" s="134"/>
      <c r="BH52" s="134"/>
    </row>
    <row r="53" spans="2:60" ht="30" customHeight="1" thickBot="1">
      <c r="B53" s="255"/>
      <c r="C53" s="249"/>
      <c r="D53" s="221">
        <v>1020</v>
      </c>
      <c r="E53" s="251"/>
      <c r="F53" s="252"/>
      <c r="G53" s="251"/>
      <c r="H53" s="252"/>
      <c r="I53" s="251"/>
      <c r="J53" s="247"/>
      <c r="K53" s="263"/>
      <c r="L53" s="264"/>
      <c r="M53" s="207">
        <v>347.6947774985403</v>
      </c>
      <c r="N53" s="208">
        <v>409.7831306232359</v>
      </c>
      <c r="O53" s="208">
        <v>471.87148374800194</v>
      </c>
      <c r="P53" s="208">
        <v>533.9598368728449</v>
      </c>
      <c r="Q53" s="208">
        <v>596.0481899975329</v>
      </c>
      <c r="R53" s="208">
        <v>658.1365431223918</v>
      </c>
      <c r="S53" s="208">
        <v>720.2248962471177</v>
      </c>
      <c r="T53" s="208">
        <v>782.3132493716804</v>
      </c>
      <c r="U53" s="208">
        <v>844.4016024967963</v>
      </c>
      <c r="V53" s="208">
        <v>906.4899556212013</v>
      </c>
      <c r="W53" s="208">
        <v>968.578308746135</v>
      </c>
      <c r="X53" s="208">
        <v>1030.6666618707472</v>
      </c>
      <c r="Y53" s="208">
        <v>1092.755014995178</v>
      </c>
      <c r="Z53" s="208">
        <v>1154.843368120237</v>
      </c>
      <c r="AA53" s="208">
        <v>1216.9317212451688</v>
      </c>
      <c r="AB53" s="208">
        <v>1279.0200743697285</v>
      </c>
      <c r="AC53" s="208">
        <v>1341.1084274945854</v>
      </c>
      <c r="AD53" s="209">
        <v>1403.196780619511</v>
      </c>
      <c r="AE53" s="131"/>
      <c r="AF53" s="131"/>
      <c r="AG53" s="131"/>
      <c r="AH53" s="131"/>
      <c r="AI53" s="131"/>
      <c r="AJ53" s="125"/>
      <c r="AK53" s="125"/>
      <c r="AO53" s="53"/>
      <c r="AP53" s="53"/>
      <c r="AQ53" s="53"/>
      <c r="AR53" s="53"/>
      <c r="AS53" s="53"/>
      <c r="AT53" s="53"/>
      <c r="AU53" s="53"/>
      <c r="BA53" s="134"/>
      <c r="BB53" s="134"/>
      <c r="BC53" s="134"/>
      <c r="BD53" s="134"/>
      <c r="BE53" s="134"/>
      <c r="BF53" s="134"/>
      <c r="BG53" s="134"/>
      <c r="BH53" s="134"/>
    </row>
    <row r="54" spans="2:61" ht="30" customHeight="1">
      <c r="B54" s="253" t="s">
        <v>40</v>
      </c>
      <c r="C54" s="231" t="s">
        <v>42</v>
      </c>
      <c r="D54" s="168">
        <v>1010</v>
      </c>
      <c r="E54" s="250" t="s">
        <v>19</v>
      </c>
      <c r="F54" s="232">
        <v>500</v>
      </c>
      <c r="G54" s="250" t="s">
        <v>19</v>
      </c>
      <c r="H54" s="232" t="s">
        <v>1</v>
      </c>
      <c r="I54" s="250" t="s">
        <v>19</v>
      </c>
      <c r="J54" s="233">
        <v>130</v>
      </c>
      <c r="K54" s="265" t="s">
        <v>34</v>
      </c>
      <c r="L54" s="199"/>
      <c r="M54" s="216">
        <v>407.9714657394189</v>
      </c>
      <c r="N54" s="202">
        <v>480.82351319297635</v>
      </c>
      <c r="O54" s="202">
        <v>553.6755606464967</v>
      </c>
      <c r="P54" s="202">
        <v>626.5276081000154</v>
      </c>
      <c r="Q54" s="202">
        <v>699.3796555534334</v>
      </c>
      <c r="R54" s="202">
        <v>772.231703007052</v>
      </c>
      <c r="S54" s="202">
        <v>845.0837504603907</v>
      </c>
      <c r="T54" s="202">
        <v>917.9357979137858</v>
      </c>
      <c r="U54" s="202">
        <v>990.7878453675604</v>
      </c>
      <c r="V54" s="202">
        <v>1063.639892821104</v>
      </c>
      <c r="W54" s="202">
        <v>1136.4919402744981</v>
      </c>
      <c r="X54" s="202">
        <v>1209.3439877278279</v>
      </c>
      <c r="Y54" s="202">
        <v>1282.1960351813202</v>
      </c>
      <c r="Z54" s="202">
        <v>1355.048082634996</v>
      </c>
      <c r="AA54" s="202">
        <v>1427.9001300885016</v>
      </c>
      <c r="AB54" s="202">
        <v>1500.752177541769</v>
      </c>
      <c r="AC54" s="202">
        <v>1573.6042249953853</v>
      </c>
      <c r="AD54" s="203">
        <v>1646.456272448599</v>
      </c>
      <c r="AE54" s="131">
        <v>1719.3083199025007</v>
      </c>
      <c r="AF54" s="131">
        <v>1792.160367355949</v>
      </c>
      <c r="AG54" s="131">
        <v>1865.0124148092282</v>
      </c>
      <c r="AH54" s="131">
        <v>1937.864462262612</v>
      </c>
      <c r="AI54" s="131">
        <v>2010.7165097161421</v>
      </c>
      <c r="AJ54" s="125"/>
      <c r="AK54" s="125">
        <v>1015</v>
      </c>
      <c r="AT54" s="53"/>
      <c r="AU54" s="53"/>
      <c r="BA54" s="134">
        <v>5.325246519704248</v>
      </c>
      <c r="BB54" s="134">
        <v>5.611550096031651</v>
      </c>
      <c r="BC54" s="134">
        <v>5.897853672358903</v>
      </c>
      <c r="BD54" s="134">
        <v>6.184157248688433</v>
      </c>
      <c r="BE54" s="134">
        <v>6.470460825016465</v>
      </c>
      <c r="BF54" s="134">
        <v>6.7567644013462935</v>
      </c>
      <c r="BG54" s="134">
        <v>7.043067977672272</v>
      </c>
      <c r="BH54" s="134">
        <v>7.329371554001721</v>
      </c>
      <c r="BI54" s="134">
        <v>7.615675130328395</v>
      </c>
    </row>
    <row r="55" spans="2:61" ht="30" customHeight="1" thickBot="1">
      <c r="B55" s="254"/>
      <c r="C55" s="256"/>
      <c r="D55" s="220">
        <v>1020</v>
      </c>
      <c r="E55" s="257"/>
      <c r="F55" s="258"/>
      <c r="G55" s="257"/>
      <c r="H55" s="258"/>
      <c r="I55" s="257"/>
      <c r="J55" s="246"/>
      <c r="K55" s="266"/>
      <c r="L55" s="200"/>
      <c r="M55" s="194">
        <v>742.5080676457424</v>
      </c>
      <c r="N55" s="195">
        <v>875.098794011217</v>
      </c>
      <c r="O55" s="195">
        <v>1007.689520376624</v>
      </c>
      <c r="P55" s="195">
        <v>1140.280246742028</v>
      </c>
      <c r="Q55" s="195">
        <v>1272.8709731072488</v>
      </c>
      <c r="R55" s="195">
        <v>1405.4616994728347</v>
      </c>
      <c r="S55" s="195">
        <v>1538.052425837911</v>
      </c>
      <c r="T55" s="195">
        <v>1670.6431522030903</v>
      </c>
      <c r="U55" s="195">
        <v>1803.23387856896</v>
      </c>
      <c r="V55" s="195">
        <v>1935.8246049344093</v>
      </c>
      <c r="W55" s="195">
        <v>2068.415331299587</v>
      </c>
      <c r="X55" s="195">
        <v>2201.006057664647</v>
      </c>
      <c r="Y55" s="195">
        <v>2333.5967840300027</v>
      </c>
      <c r="Z55" s="195">
        <v>2466.1875103956927</v>
      </c>
      <c r="AA55" s="195">
        <v>2598.778236761073</v>
      </c>
      <c r="AB55" s="195">
        <v>2731.3689631260195</v>
      </c>
      <c r="AC55" s="195">
        <v>2863.9596894916012</v>
      </c>
      <c r="AD55" s="196">
        <v>2996.5504158564504</v>
      </c>
      <c r="AE55" s="131"/>
      <c r="AF55" s="131"/>
      <c r="AG55" s="131"/>
      <c r="AH55" s="131"/>
      <c r="AI55" s="131"/>
      <c r="AJ55" s="125"/>
      <c r="AK55" s="125"/>
      <c r="AT55" s="53"/>
      <c r="AU55" s="53"/>
      <c r="BA55" s="134"/>
      <c r="BB55" s="134"/>
      <c r="BC55" s="134"/>
      <c r="BD55" s="134"/>
      <c r="BE55" s="134"/>
      <c r="BF55" s="134"/>
      <c r="BG55" s="134"/>
      <c r="BH55" s="134"/>
      <c r="BI55" s="134"/>
    </row>
    <row r="56" spans="2:61" ht="30" customHeight="1">
      <c r="B56" s="254"/>
      <c r="C56" s="256"/>
      <c r="D56" s="173">
        <v>1010</v>
      </c>
      <c r="E56" s="257"/>
      <c r="F56" s="258"/>
      <c r="G56" s="257"/>
      <c r="H56" s="258"/>
      <c r="I56" s="257"/>
      <c r="J56" s="246"/>
      <c r="K56" s="261" t="s">
        <v>33</v>
      </c>
      <c r="L56" s="267"/>
      <c r="M56" s="190">
        <v>195.44946235864307</v>
      </c>
      <c r="N56" s="175">
        <v>230.35115206558663</v>
      </c>
      <c r="O56" s="175">
        <v>265.2528417725124</v>
      </c>
      <c r="P56" s="175">
        <v>300.1545314794374</v>
      </c>
      <c r="Q56" s="175">
        <v>335.0562211863142</v>
      </c>
      <c r="R56" s="175">
        <v>369.9579108932871</v>
      </c>
      <c r="S56" s="175">
        <v>404.8596006001258</v>
      </c>
      <c r="T56" s="175">
        <v>439.7612903069916</v>
      </c>
      <c r="U56" s="175">
        <v>474.66298001403925</v>
      </c>
      <c r="V56" s="175">
        <v>509.5646697209762</v>
      </c>
      <c r="W56" s="175">
        <v>544.4663594278416</v>
      </c>
      <c r="X56" s="175">
        <v>579.3680491346759</v>
      </c>
      <c r="Y56" s="175">
        <v>614.2697388415883</v>
      </c>
      <c r="Z56" s="175">
        <v>649.1714285485886</v>
      </c>
      <c r="AA56" s="175">
        <v>684.0731182555073</v>
      </c>
      <c r="AB56" s="175">
        <v>718.9748079623118</v>
      </c>
      <c r="AC56" s="175">
        <v>753.8764976692837</v>
      </c>
      <c r="AD56" s="176">
        <v>788.7781873760626</v>
      </c>
      <c r="AE56" s="131"/>
      <c r="AF56" s="131"/>
      <c r="AG56" s="131"/>
      <c r="AH56" s="131"/>
      <c r="AI56" s="131"/>
      <c r="AJ56" s="125"/>
      <c r="AK56" s="125"/>
      <c r="AT56" s="53"/>
      <c r="AU56" s="53"/>
      <c r="BA56" s="134"/>
      <c r="BB56" s="134"/>
      <c r="BC56" s="134"/>
      <c r="BD56" s="134"/>
      <c r="BE56" s="134"/>
      <c r="BF56" s="134"/>
      <c r="BG56" s="134"/>
      <c r="BH56" s="134"/>
      <c r="BI56" s="134"/>
    </row>
    <row r="57" spans="2:61" ht="30" customHeight="1" thickBot="1">
      <c r="B57" s="255"/>
      <c r="C57" s="249"/>
      <c r="D57" s="221">
        <v>1020</v>
      </c>
      <c r="E57" s="251"/>
      <c r="F57" s="252"/>
      <c r="G57" s="251"/>
      <c r="H57" s="252"/>
      <c r="I57" s="251"/>
      <c r="J57" s="247"/>
      <c r="K57" s="263"/>
      <c r="L57" s="268"/>
      <c r="M57" s="191">
        <v>355.71802149273043</v>
      </c>
      <c r="N57" s="192">
        <v>419.23909675936767</v>
      </c>
      <c r="O57" s="192">
        <v>482.76017202597257</v>
      </c>
      <c r="P57" s="192">
        <v>546.2812472925762</v>
      </c>
      <c r="Q57" s="192">
        <v>609.8023225590919</v>
      </c>
      <c r="R57" s="192">
        <v>673.3233978257825</v>
      </c>
      <c r="S57" s="192">
        <v>736.844473092229</v>
      </c>
      <c r="T57" s="192">
        <v>800.3655483587247</v>
      </c>
      <c r="U57" s="192">
        <v>863.8866236255515</v>
      </c>
      <c r="V57" s="192">
        <v>927.4076988921768</v>
      </c>
      <c r="W57" s="192">
        <v>990.9287741586717</v>
      </c>
      <c r="X57" s="192">
        <v>1054.4498494251102</v>
      </c>
      <c r="Y57" s="192">
        <v>1117.9709246916907</v>
      </c>
      <c r="Z57" s="192">
        <v>1181.4919999584313</v>
      </c>
      <c r="AA57" s="192">
        <v>1245.0130752250234</v>
      </c>
      <c r="AB57" s="192">
        <v>1308.5341504914077</v>
      </c>
      <c r="AC57" s="192">
        <v>1372.0552257580964</v>
      </c>
      <c r="AD57" s="193">
        <v>1435.576301024434</v>
      </c>
      <c r="AE57" s="131"/>
      <c r="AF57" s="131"/>
      <c r="AG57" s="131"/>
      <c r="AH57" s="131"/>
      <c r="AI57" s="131"/>
      <c r="AJ57" s="125"/>
      <c r="AK57" s="125"/>
      <c r="AT57" s="53"/>
      <c r="AU57" s="53"/>
      <c r="BA57" s="134"/>
      <c r="BB57" s="134"/>
      <c r="BC57" s="134"/>
      <c r="BD57" s="134"/>
      <c r="BE57" s="134"/>
      <c r="BF57" s="134"/>
      <c r="BG57" s="134"/>
      <c r="BH57" s="134"/>
      <c r="BI57" s="134"/>
    </row>
    <row r="58" spans="2:61" ht="30" customHeight="1">
      <c r="B58" s="253" t="s">
        <v>41</v>
      </c>
      <c r="C58" s="231" t="s">
        <v>42</v>
      </c>
      <c r="D58" s="168">
        <v>1010</v>
      </c>
      <c r="E58" s="250" t="s">
        <v>19</v>
      </c>
      <c r="F58" s="232">
        <v>600</v>
      </c>
      <c r="G58" s="250" t="s">
        <v>19</v>
      </c>
      <c r="H58" s="232" t="s">
        <v>1</v>
      </c>
      <c r="I58" s="250" t="s">
        <v>19</v>
      </c>
      <c r="J58" s="233">
        <v>130</v>
      </c>
      <c r="K58" s="265" t="s">
        <v>34</v>
      </c>
      <c r="L58" s="199"/>
      <c r="M58" s="204">
        <v>410.5710232215055</v>
      </c>
      <c r="N58" s="205">
        <v>483.8872773682934</v>
      </c>
      <c r="O58" s="205">
        <v>557.2035315150438</v>
      </c>
      <c r="P58" s="205">
        <v>630.5197856617926</v>
      </c>
      <c r="Q58" s="205">
        <v>703.8360398083367</v>
      </c>
      <c r="R58" s="205">
        <v>777.1522939552895</v>
      </c>
      <c r="S58" s="205">
        <v>850.4685481019818</v>
      </c>
      <c r="T58" s="205">
        <v>923.7848022486169</v>
      </c>
      <c r="U58" s="205">
        <v>997.1010563953415</v>
      </c>
      <c r="V58" s="205">
        <v>1070.4173105421046</v>
      </c>
      <c r="W58" s="205">
        <v>1143.7335646887175</v>
      </c>
      <c r="X58" s="205">
        <v>1217.0498188352647</v>
      </c>
      <c r="Y58" s="205">
        <v>1290.366072982355</v>
      </c>
      <c r="Z58" s="205">
        <v>1363.6823271288729</v>
      </c>
      <c r="AA58" s="205">
        <v>1436.9985812755972</v>
      </c>
      <c r="AB58" s="205">
        <v>1510.314835422526</v>
      </c>
      <c r="AC58" s="205">
        <v>1583.6310895693837</v>
      </c>
      <c r="AD58" s="206">
        <v>1656.9473437160796</v>
      </c>
      <c r="AE58" s="131"/>
      <c r="AF58" s="131"/>
      <c r="AG58" s="131"/>
      <c r="AH58" s="131"/>
      <c r="AI58" s="131"/>
      <c r="AJ58" s="125"/>
      <c r="AK58" s="125"/>
      <c r="AT58" s="53"/>
      <c r="AU58" s="53"/>
      <c r="BA58" s="134"/>
      <c r="BB58" s="134"/>
      <c r="BC58" s="134"/>
      <c r="BD58" s="134"/>
      <c r="BE58" s="134"/>
      <c r="BF58" s="134"/>
      <c r="BG58" s="134"/>
      <c r="BH58" s="134"/>
      <c r="BI58" s="134"/>
    </row>
    <row r="59" spans="2:61" ht="30" customHeight="1" thickBot="1">
      <c r="B59" s="254"/>
      <c r="C59" s="256"/>
      <c r="D59" s="220">
        <v>1020</v>
      </c>
      <c r="E59" s="257"/>
      <c r="F59" s="258"/>
      <c r="G59" s="257"/>
      <c r="H59" s="258"/>
      <c r="I59" s="257"/>
      <c r="J59" s="246"/>
      <c r="K59" s="266"/>
      <c r="L59" s="200"/>
      <c r="M59" s="207">
        <v>747.2392622631401</v>
      </c>
      <c r="N59" s="208">
        <v>880.674844810294</v>
      </c>
      <c r="O59" s="208">
        <v>1014.1104273573798</v>
      </c>
      <c r="P59" s="208">
        <v>1147.5460099044626</v>
      </c>
      <c r="Q59" s="208">
        <v>1280.981592451173</v>
      </c>
      <c r="R59" s="208">
        <v>1414.417174998627</v>
      </c>
      <c r="S59" s="208">
        <v>1547.852757545607</v>
      </c>
      <c r="T59" s="208">
        <v>1681.2883400924827</v>
      </c>
      <c r="U59" s="208">
        <v>1814.7239226395216</v>
      </c>
      <c r="V59" s="208">
        <v>1948.1595051866304</v>
      </c>
      <c r="W59" s="208">
        <v>2081.595087733466</v>
      </c>
      <c r="X59" s="208">
        <v>2215.0306702801818</v>
      </c>
      <c r="Y59" s="208">
        <v>2348.4662528278864</v>
      </c>
      <c r="Z59" s="208">
        <v>2481.9018353745487</v>
      </c>
      <c r="AA59" s="208">
        <v>2615.337417921587</v>
      </c>
      <c r="AB59" s="208">
        <v>2748.7730004689975</v>
      </c>
      <c r="AC59" s="208">
        <v>2882.208583016278</v>
      </c>
      <c r="AD59" s="209">
        <v>3015.644165563265</v>
      </c>
      <c r="AE59" s="131"/>
      <c r="AF59" s="131"/>
      <c r="AG59" s="131"/>
      <c r="AH59" s="131"/>
      <c r="AI59" s="131"/>
      <c r="AJ59" s="125"/>
      <c r="AK59" s="125"/>
      <c r="AT59" s="53"/>
      <c r="AU59" s="53"/>
      <c r="BA59" s="134"/>
      <c r="BB59" s="134"/>
      <c r="BC59" s="134"/>
      <c r="BD59" s="134"/>
      <c r="BE59" s="134"/>
      <c r="BF59" s="134"/>
      <c r="BG59" s="134"/>
      <c r="BH59" s="134"/>
      <c r="BI59" s="134"/>
    </row>
    <row r="60" spans="2:60" ht="30" customHeight="1">
      <c r="B60" s="254"/>
      <c r="C60" s="256"/>
      <c r="D60" s="173">
        <v>1010</v>
      </c>
      <c r="E60" s="257"/>
      <c r="F60" s="258"/>
      <c r="G60" s="257"/>
      <c r="H60" s="258"/>
      <c r="I60" s="257"/>
      <c r="J60" s="246"/>
      <c r="K60" s="261" t="s">
        <v>33</v>
      </c>
      <c r="L60" s="267"/>
      <c r="M60" s="190">
        <v>197.76279121346064</v>
      </c>
      <c r="N60" s="175">
        <v>233.07757535876502</v>
      </c>
      <c r="O60" s="175">
        <v>268.39235950405134</v>
      </c>
      <c r="P60" s="175">
        <v>303.70714364933696</v>
      </c>
      <c r="Q60" s="175">
        <v>339.02192779452395</v>
      </c>
      <c r="R60" s="175">
        <v>374.33671193990773</v>
      </c>
      <c r="S60" s="175">
        <v>409.6514960851661</v>
      </c>
      <c r="T60" s="175">
        <v>444.9662802303969</v>
      </c>
      <c r="U60" s="175">
        <v>480.28106437567084</v>
      </c>
      <c r="V60" s="175">
        <v>515.5958485209633</v>
      </c>
      <c r="W60" s="175">
        <v>550.9106326661833</v>
      </c>
      <c r="X60" s="175">
        <v>586.2254168113719</v>
      </c>
      <c r="Y60" s="175">
        <v>621.540200956822</v>
      </c>
      <c r="Z60" s="175">
        <v>656.8549851019962</v>
      </c>
      <c r="AA60" s="175">
        <v>692.1697692472701</v>
      </c>
      <c r="AB60" s="175">
        <v>727.4845533926423</v>
      </c>
      <c r="AC60" s="175">
        <v>762.7993375379804</v>
      </c>
      <c r="AD60" s="176">
        <v>798.1141216832405</v>
      </c>
      <c r="AE60" s="131">
        <v>1730.2635978624733</v>
      </c>
      <c r="AF60" s="131">
        <v>1803.57985200914</v>
      </c>
      <c r="AG60" s="131">
        <v>1876.8961061561884</v>
      </c>
      <c r="AH60" s="131">
        <v>1950.2123603025261</v>
      </c>
      <c r="AI60" s="131">
        <v>2023.5286144498807</v>
      </c>
      <c r="AJ60" s="125"/>
      <c r="AK60" s="125"/>
      <c r="AT60" s="53"/>
      <c r="AU60" s="53"/>
      <c r="BA60" s="134"/>
      <c r="BB60" s="134"/>
      <c r="BC60" s="134"/>
      <c r="BD60" s="134"/>
      <c r="BE60" s="134"/>
      <c r="BF60" s="134"/>
      <c r="BG60" s="134"/>
      <c r="BH60" s="134"/>
    </row>
    <row r="61" spans="2:60" ht="30" customHeight="1" thickBot="1">
      <c r="B61" s="255"/>
      <c r="C61" s="249"/>
      <c r="D61" s="221">
        <v>1020</v>
      </c>
      <c r="E61" s="251"/>
      <c r="F61" s="252"/>
      <c r="G61" s="251"/>
      <c r="H61" s="252"/>
      <c r="I61" s="251"/>
      <c r="J61" s="247"/>
      <c r="K61" s="263"/>
      <c r="L61" s="268"/>
      <c r="M61" s="191">
        <v>359.9282800084984</v>
      </c>
      <c r="N61" s="192">
        <v>424.20118715295234</v>
      </c>
      <c r="O61" s="192">
        <v>488.4740942973735</v>
      </c>
      <c r="P61" s="192">
        <v>552.7470014417933</v>
      </c>
      <c r="Q61" s="192">
        <v>617.0199085860336</v>
      </c>
      <c r="R61" s="192">
        <v>681.2928157306321</v>
      </c>
      <c r="S61" s="192">
        <v>745.5657228750024</v>
      </c>
      <c r="T61" s="192">
        <v>809.8386300193223</v>
      </c>
      <c r="U61" s="192">
        <v>874.111537163721</v>
      </c>
      <c r="V61" s="192">
        <v>938.3844443081532</v>
      </c>
      <c r="W61" s="192">
        <v>1002.6573514524538</v>
      </c>
      <c r="X61" s="192">
        <v>1066.930258596697</v>
      </c>
      <c r="Y61" s="192">
        <v>1131.2031657414161</v>
      </c>
      <c r="Z61" s="192">
        <v>1195.4760728856331</v>
      </c>
      <c r="AA61" s="192">
        <v>1259.7489800300316</v>
      </c>
      <c r="AB61" s="192">
        <v>1324.021887174609</v>
      </c>
      <c r="AC61" s="192">
        <v>1388.2947943191243</v>
      </c>
      <c r="AD61" s="193">
        <v>1452.5677014634978</v>
      </c>
      <c r="AE61" s="131"/>
      <c r="AF61" s="131"/>
      <c r="AG61" s="131"/>
      <c r="AH61" s="131"/>
      <c r="AI61" s="131"/>
      <c r="AJ61" s="125"/>
      <c r="AK61" s="125"/>
      <c r="AT61" s="53"/>
      <c r="AU61" s="53"/>
      <c r="BA61" s="134"/>
      <c r="BB61" s="134"/>
      <c r="BC61" s="134"/>
      <c r="BD61" s="134"/>
      <c r="BE61" s="134"/>
      <c r="BF61" s="134"/>
      <c r="BG61" s="134"/>
      <c r="BH61" s="134"/>
    </row>
    <row r="62" spans="3:60" ht="30" customHeight="1">
      <c r="C62" s="159"/>
      <c r="D62" s="160"/>
      <c r="E62" s="161"/>
      <c r="F62" s="160"/>
      <c r="G62" s="161"/>
      <c r="H62" s="160"/>
      <c r="I62" s="161"/>
      <c r="J62" s="160"/>
      <c r="K62" s="1"/>
      <c r="L62" s="162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31"/>
      <c r="AF62" s="131"/>
      <c r="AG62" s="131"/>
      <c r="AH62" s="131"/>
      <c r="AI62" s="131"/>
      <c r="AJ62" s="125"/>
      <c r="AK62" s="125"/>
      <c r="AT62" s="53"/>
      <c r="AU62" s="53"/>
      <c r="BA62" s="134"/>
      <c r="BB62" s="134"/>
      <c r="BC62" s="134"/>
      <c r="BD62" s="134"/>
      <c r="BE62" s="134"/>
      <c r="BF62" s="134"/>
      <c r="BG62" s="134"/>
      <c r="BH62" s="134"/>
    </row>
    <row r="63" spans="3:60" ht="30" customHeight="1" thickBot="1">
      <c r="C63" s="157"/>
      <c r="D63" s="28"/>
      <c r="E63" s="43"/>
      <c r="F63" s="25"/>
      <c r="G63" s="43"/>
      <c r="H63" s="25"/>
      <c r="I63" s="43"/>
      <c r="J63" s="30"/>
      <c r="K63" s="45" t="s">
        <v>24</v>
      </c>
      <c r="L63" s="46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J63" s="125"/>
      <c r="AK63" s="125"/>
      <c r="AT63" s="53"/>
      <c r="AU63" s="53"/>
      <c r="BA63" s="134"/>
      <c r="BB63" s="134"/>
      <c r="BC63" s="134"/>
      <c r="BD63" s="134"/>
      <c r="BE63" s="134"/>
      <c r="BF63" s="134"/>
      <c r="BG63" s="134"/>
      <c r="BH63" s="134"/>
    </row>
    <row r="64" spans="3:66" s="70" customFormat="1" ht="30" customHeight="1" thickBot="1">
      <c r="C64" s="158"/>
      <c r="D64" s="38" t="s">
        <v>15</v>
      </c>
      <c r="E64" s="39" t="s">
        <v>19</v>
      </c>
      <c r="F64" s="39" t="s">
        <v>3</v>
      </c>
      <c r="G64" s="39" t="s">
        <v>19</v>
      </c>
      <c r="H64" s="39" t="s">
        <v>1</v>
      </c>
      <c r="I64" s="39" t="s">
        <v>19</v>
      </c>
      <c r="J64" s="40" t="s">
        <v>20</v>
      </c>
      <c r="K64" s="234" t="s">
        <v>35</v>
      </c>
      <c r="L64" s="235"/>
      <c r="M64" s="34">
        <v>800</v>
      </c>
      <c r="N64" s="34">
        <v>900</v>
      </c>
      <c r="O64" s="34">
        <v>1000</v>
      </c>
      <c r="P64" s="34">
        <v>1100</v>
      </c>
      <c r="Q64" s="34">
        <v>1200</v>
      </c>
      <c r="R64" s="34">
        <v>1300</v>
      </c>
      <c r="S64" s="34">
        <v>1400</v>
      </c>
      <c r="T64" s="34">
        <v>1500</v>
      </c>
      <c r="U64" s="34">
        <v>1600</v>
      </c>
      <c r="V64" s="34">
        <v>1700</v>
      </c>
      <c r="W64" s="34">
        <v>1800</v>
      </c>
      <c r="X64" s="34">
        <v>1900</v>
      </c>
      <c r="Y64" s="34">
        <v>2000</v>
      </c>
      <c r="Z64" s="34">
        <v>2100</v>
      </c>
      <c r="AA64" s="34">
        <v>2200</v>
      </c>
      <c r="AB64" s="34">
        <v>2300</v>
      </c>
      <c r="AC64" s="34">
        <v>2400</v>
      </c>
      <c r="AD64" s="132">
        <v>2500</v>
      </c>
      <c r="AE64" s="148">
        <v>2600</v>
      </c>
      <c r="AF64" s="148">
        <v>2700</v>
      </c>
      <c r="AG64" s="148">
        <v>2800</v>
      </c>
      <c r="AH64" s="148">
        <v>2900</v>
      </c>
      <c r="AI64" s="148">
        <v>3000</v>
      </c>
      <c r="AJ64" s="125"/>
      <c r="AK64" s="125"/>
      <c r="AL64" s="54"/>
      <c r="AM64" s="54"/>
      <c r="AN64" s="124"/>
      <c r="AO64" s="54"/>
      <c r="AP64" s="54"/>
      <c r="AQ64" s="54"/>
      <c r="AR64" s="54"/>
      <c r="AS64" s="54"/>
      <c r="AT64" s="53"/>
      <c r="AU64" s="53"/>
      <c r="AV64" s="53"/>
      <c r="AW64" s="53"/>
      <c r="AX64" s="53"/>
      <c r="AY64" s="53"/>
      <c r="AZ64" s="53"/>
      <c r="BA64" s="134"/>
      <c r="BB64" s="134"/>
      <c r="BC64" s="134"/>
      <c r="BD64" s="134"/>
      <c r="BE64" s="134"/>
      <c r="BF64" s="134"/>
      <c r="BG64" s="134"/>
      <c r="BH64" s="134"/>
      <c r="BI64" s="53"/>
      <c r="BJ64" s="53"/>
      <c r="BK64" s="53"/>
      <c r="BL64" s="53"/>
      <c r="BM64" s="53"/>
      <c r="BN64" s="53"/>
    </row>
    <row r="65" spans="2:57" ht="30" customHeight="1">
      <c r="B65" s="272" t="s">
        <v>37</v>
      </c>
      <c r="C65" s="231" t="s">
        <v>31</v>
      </c>
      <c r="D65" s="232">
        <v>1010</v>
      </c>
      <c r="E65" s="250" t="s">
        <v>19</v>
      </c>
      <c r="F65" s="232">
        <v>200</v>
      </c>
      <c r="G65" s="250" t="s">
        <v>19</v>
      </c>
      <c r="H65" s="232" t="s">
        <v>1</v>
      </c>
      <c r="I65" s="250" t="s">
        <v>19</v>
      </c>
      <c r="J65" s="233">
        <v>130</v>
      </c>
      <c r="K65" s="229" t="s">
        <v>34</v>
      </c>
      <c r="L65" s="230"/>
      <c r="M65" s="174">
        <v>750.8369887075157</v>
      </c>
      <c r="N65" s="175">
        <v>884.9150224055817</v>
      </c>
      <c r="O65" s="175">
        <v>1018.9930561033195</v>
      </c>
      <c r="P65" s="175">
        <v>1153.0710898010148</v>
      </c>
      <c r="Q65" s="175">
        <v>1287.1491234988634</v>
      </c>
      <c r="R65" s="175">
        <v>1421.2271571967035</v>
      </c>
      <c r="S65" s="175">
        <v>1555.3051908942164</v>
      </c>
      <c r="T65" s="175">
        <v>1689.38322459233</v>
      </c>
      <c r="U65" s="175">
        <v>1823.4612582898826</v>
      </c>
      <c r="V65" s="175">
        <v>1957.539291987754</v>
      </c>
      <c r="W65" s="175">
        <v>2091.6173256856564</v>
      </c>
      <c r="X65" s="175">
        <v>2225.695359383153</v>
      </c>
      <c r="Y65" s="175">
        <v>2359.7733930809495</v>
      </c>
      <c r="Z65" s="175">
        <v>2493.8514267787186</v>
      </c>
      <c r="AA65" s="175">
        <v>2627.929460476134</v>
      </c>
      <c r="AB65" s="175">
        <v>2762.007494174692</v>
      </c>
      <c r="AC65" s="175">
        <v>2896.0855278723116</v>
      </c>
      <c r="AD65" s="176">
        <v>3030.1635615700407</v>
      </c>
      <c r="AE65" s="131">
        <v>3164.241595267682</v>
      </c>
      <c r="AF65" s="131">
        <v>3298.3196289658604</v>
      </c>
      <c r="AG65" s="131">
        <v>3432.3976626642734</v>
      </c>
      <c r="AH65" s="131">
        <v>3566.475696360862</v>
      </c>
      <c r="AI65" s="131">
        <v>3700.553730059271</v>
      </c>
      <c r="AJ65" s="125"/>
      <c r="AK65" s="125"/>
      <c r="AT65" s="53"/>
      <c r="AU65" s="53"/>
      <c r="BA65" s="54"/>
      <c r="BB65" s="54"/>
      <c r="BC65" s="54"/>
      <c r="BD65" s="54"/>
      <c r="BE65" s="54"/>
    </row>
    <row r="66" spans="2:57" ht="30" customHeight="1" thickBot="1">
      <c r="B66" s="273"/>
      <c r="C66" s="249"/>
      <c r="D66" s="252"/>
      <c r="E66" s="251"/>
      <c r="F66" s="252"/>
      <c r="G66" s="251"/>
      <c r="H66" s="252"/>
      <c r="I66" s="251"/>
      <c r="J66" s="247"/>
      <c r="K66" s="227" t="s">
        <v>33</v>
      </c>
      <c r="L66" s="228"/>
      <c r="M66" s="177">
        <v>426.16909330617995</v>
      </c>
      <c r="N66" s="178">
        <v>502.2707171110225</v>
      </c>
      <c r="O66" s="178">
        <v>578.3723409156789</v>
      </c>
      <c r="P66" s="178">
        <v>654.4739647203111</v>
      </c>
      <c r="Q66" s="178">
        <v>730.5755885250304</v>
      </c>
      <c r="R66" s="178">
        <v>806.6772123297446</v>
      </c>
      <c r="S66" s="178">
        <v>882.7788361342734</v>
      </c>
      <c r="T66" s="178">
        <v>958.8804599391431</v>
      </c>
      <c r="U66" s="178">
        <v>1034.9820837436944</v>
      </c>
      <c r="V66" s="178">
        <v>1111.0837075484264</v>
      </c>
      <c r="W66" s="178">
        <v>1187.1853313531763</v>
      </c>
      <c r="X66" s="178">
        <v>1263.2869551576957</v>
      </c>
      <c r="Y66" s="178">
        <v>1339.3885789623853</v>
      </c>
      <c r="Z66" s="178">
        <v>1415.4902027670594</v>
      </c>
      <c r="AA66" s="178">
        <v>1491.5918265715327</v>
      </c>
      <c r="AB66" s="178">
        <v>1567.6934503766545</v>
      </c>
      <c r="AC66" s="178">
        <v>1643.795074181244</v>
      </c>
      <c r="AD66" s="179">
        <v>1719.8966979858953</v>
      </c>
      <c r="AE66" s="131"/>
      <c r="AF66" s="131"/>
      <c r="AG66" s="131"/>
      <c r="AH66" s="131"/>
      <c r="AI66" s="131"/>
      <c r="AJ66" s="125"/>
      <c r="AK66" s="125"/>
      <c r="AT66" s="53"/>
      <c r="AU66" s="53"/>
      <c r="BA66" s="54"/>
      <c r="BB66" s="54"/>
      <c r="BC66" s="54"/>
      <c r="BD66" s="54"/>
      <c r="BE66" s="54"/>
    </row>
    <row r="67" spans="2:47" ht="30" customHeight="1">
      <c r="B67" s="253" t="s">
        <v>38</v>
      </c>
      <c r="C67" s="231" t="s">
        <v>31</v>
      </c>
      <c r="D67" s="168">
        <v>1010</v>
      </c>
      <c r="E67" s="250" t="s">
        <v>19</v>
      </c>
      <c r="F67" s="232">
        <v>300</v>
      </c>
      <c r="G67" s="250" t="s">
        <v>19</v>
      </c>
      <c r="H67" s="232" t="s">
        <v>1</v>
      </c>
      <c r="I67" s="250" t="s">
        <v>19</v>
      </c>
      <c r="J67" s="233">
        <v>130</v>
      </c>
      <c r="K67" s="265" t="s">
        <v>34</v>
      </c>
      <c r="L67" s="225"/>
      <c r="M67" s="174">
        <v>781.0822899715434</v>
      </c>
      <c r="N67" s="175">
        <v>920.5612703237767</v>
      </c>
      <c r="O67" s="175">
        <v>1060.0402506759392</v>
      </c>
      <c r="P67" s="175">
        <v>1199.5192310279222</v>
      </c>
      <c r="Q67" s="175">
        <v>1338.9982113800647</v>
      </c>
      <c r="R67" s="175">
        <v>1478.477191732198</v>
      </c>
      <c r="S67" s="175">
        <v>1617.9561720837542</v>
      </c>
      <c r="T67" s="175">
        <v>1757.4351524361516</v>
      </c>
      <c r="U67" s="175">
        <v>1896.914132788244</v>
      </c>
      <c r="V67" s="175">
        <v>2036.3931131407087</v>
      </c>
      <c r="W67" s="175">
        <v>2175.8720934929283</v>
      </c>
      <c r="X67" s="175">
        <v>2315.3510738447253</v>
      </c>
      <c r="Y67" s="175">
        <v>2454.8300541968338</v>
      </c>
      <c r="Z67" s="175">
        <v>2594.3090345492938</v>
      </c>
      <c r="AA67" s="175">
        <v>2733.7880149006246</v>
      </c>
      <c r="AB67" s="175">
        <v>2873.2669952526835</v>
      </c>
      <c r="AC67" s="175">
        <v>3012.7459756054504</v>
      </c>
      <c r="AD67" s="176">
        <v>3152.224955956564</v>
      </c>
      <c r="AE67" s="131">
        <v>3291.703936309436</v>
      </c>
      <c r="AF67" s="131">
        <v>3431.182916660935</v>
      </c>
      <c r="AG67" s="131">
        <v>3570.6618970125955</v>
      </c>
      <c r="AH67" s="131">
        <v>3710.140877364455</v>
      </c>
      <c r="AI67" s="131">
        <v>3849.619857717162</v>
      </c>
      <c r="AJ67" s="137"/>
      <c r="AK67" s="134"/>
      <c r="AT67" s="53"/>
      <c r="AU67" s="53"/>
    </row>
    <row r="68" spans="2:47" ht="30" customHeight="1" thickBot="1">
      <c r="B68" s="254"/>
      <c r="C68" s="256"/>
      <c r="D68" s="220">
        <v>1020</v>
      </c>
      <c r="E68" s="257"/>
      <c r="F68" s="258"/>
      <c r="G68" s="257"/>
      <c r="H68" s="258"/>
      <c r="I68" s="257"/>
      <c r="J68" s="246"/>
      <c r="K68" s="266"/>
      <c r="L68" s="180"/>
      <c r="M68" s="191">
        <v>1421.5697677482092</v>
      </c>
      <c r="N68" s="192">
        <v>1675.4215119892738</v>
      </c>
      <c r="O68" s="192">
        <v>1929.2732562302094</v>
      </c>
      <c r="P68" s="192">
        <v>2183.1250004708186</v>
      </c>
      <c r="Q68" s="192">
        <v>2436.976744711718</v>
      </c>
      <c r="R68" s="192">
        <v>2690.8284889526003</v>
      </c>
      <c r="S68" s="192">
        <v>2944.6802331924328</v>
      </c>
      <c r="T68" s="192">
        <v>3198.531977433796</v>
      </c>
      <c r="U68" s="192">
        <v>3452.383721674604</v>
      </c>
      <c r="V68" s="192">
        <v>3706.23546591609</v>
      </c>
      <c r="W68" s="192">
        <v>3960.08721015713</v>
      </c>
      <c r="X68" s="192">
        <v>4213.9389543974</v>
      </c>
      <c r="Y68" s="192">
        <v>4467.790698638238</v>
      </c>
      <c r="Z68" s="192">
        <v>4721.6424428797145</v>
      </c>
      <c r="AA68" s="192">
        <v>4975.494187119137</v>
      </c>
      <c r="AB68" s="192">
        <v>5229.345931359884</v>
      </c>
      <c r="AC68" s="192">
        <v>5483.19767560192</v>
      </c>
      <c r="AD68" s="193">
        <v>5737.049419840947</v>
      </c>
      <c r="AE68" s="131"/>
      <c r="AF68" s="131"/>
      <c r="AG68" s="131"/>
      <c r="AH68" s="131"/>
      <c r="AI68" s="131"/>
      <c r="AJ68" s="137"/>
      <c r="AK68" s="134"/>
      <c r="AT68" s="53"/>
      <c r="AU68" s="53"/>
    </row>
    <row r="69" spans="2:47" ht="30" customHeight="1">
      <c r="B69" s="254"/>
      <c r="C69" s="256"/>
      <c r="D69" s="173">
        <v>1010</v>
      </c>
      <c r="E69" s="257"/>
      <c r="F69" s="258"/>
      <c r="G69" s="257"/>
      <c r="H69" s="258"/>
      <c r="I69" s="257"/>
      <c r="J69" s="246"/>
      <c r="K69" s="261" t="s">
        <v>33</v>
      </c>
      <c r="L69" s="262"/>
      <c r="M69" s="174">
        <v>442.7250447688631</v>
      </c>
      <c r="N69" s="175">
        <v>521.7830884776861</v>
      </c>
      <c r="O69" s="175">
        <v>600.8411321864689</v>
      </c>
      <c r="P69" s="175">
        <v>679.89917589515</v>
      </c>
      <c r="Q69" s="175">
        <v>758.9572196039217</v>
      </c>
      <c r="R69" s="175">
        <v>838.0152633126879</v>
      </c>
      <c r="S69" s="175">
        <v>917.0733070211272</v>
      </c>
      <c r="T69" s="175">
        <v>996.1313507300433</v>
      </c>
      <c r="U69" s="175">
        <v>1075.1893944387864</v>
      </c>
      <c r="V69" s="175">
        <v>1154.2474381477407</v>
      </c>
      <c r="W69" s="175">
        <v>1233.3054818565558</v>
      </c>
      <c r="X69" s="175">
        <v>1312.3635255651316</v>
      </c>
      <c r="Y69" s="175">
        <v>1391.4215692738837</v>
      </c>
      <c r="Z69" s="175">
        <v>1470.4796129828353</v>
      </c>
      <c r="AA69" s="175">
        <v>1549.537656691147</v>
      </c>
      <c r="AB69" s="175">
        <v>1628.595700399871</v>
      </c>
      <c r="AC69" s="175">
        <v>1707.6537441089965</v>
      </c>
      <c r="AD69" s="176">
        <v>1786.7117878171848</v>
      </c>
      <c r="AE69" s="131"/>
      <c r="AF69" s="131"/>
      <c r="AG69" s="131"/>
      <c r="AH69" s="131"/>
      <c r="AI69" s="131"/>
      <c r="AJ69" s="137"/>
      <c r="AK69" s="134"/>
      <c r="AT69" s="53"/>
      <c r="AU69" s="53"/>
    </row>
    <row r="70" spans="2:47" ht="30" customHeight="1" thickBot="1">
      <c r="B70" s="255"/>
      <c r="C70" s="249"/>
      <c r="D70" s="221">
        <v>1020</v>
      </c>
      <c r="E70" s="251"/>
      <c r="F70" s="252"/>
      <c r="G70" s="251"/>
      <c r="H70" s="252"/>
      <c r="I70" s="251"/>
      <c r="J70" s="247"/>
      <c r="K70" s="263"/>
      <c r="L70" s="264"/>
      <c r="M70" s="191">
        <v>805.7595814793308</v>
      </c>
      <c r="N70" s="192">
        <v>949.6452210293887</v>
      </c>
      <c r="O70" s="192">
        <v>1093.5308605793734</v>
      </c>
      <c r="P70" s="192">
        <v>1237.416500129173</v>
      </c>
      <c r="Q70" s="192">
        <v>1381.3021396791376</v>
      </c>
      <c r="R70" s="192">
        <v>1525.187779229092</v>
      </c>
      <c r="S70" s="192">
        <v>1669.0734187784517</v>
      </c>
      <c r="T70" s="192">
        <v>1812.959058328679</v>
      </c>
      <c r="U70" s="192">
        <v>1956.8446978785912</v>
      </c>
      <c r="V70" s="192">
        <v>2100.730337428888</v>
      </c>
      <c r="W70" s="192">
        <v>2244.6159769789315</v>
      </c>
      <c r="X70" s="192">
        <v>2388.5016165285397</v>
      </c>
      <c r="Y70" s="192">
        <v>2532.3872560784685</v>
      </c>
      <c r="Z70" s="192">
        <v>2676.27289562876</v>
      </c>
      <c r="AA70" s="192">
        <v>2820.1585351778876</v>
      </c>
      <c r="AB70" s="192">
        <v>2964.0441747277655</v>
      </c>
      <c r="AC70" s="192">
        <v>3107.9298142783737</v>
      </c>
      <c r="AD70" s="193">
        <v>3251.8154538272765</v>
      </c>
      <c r="AE70" s="131"/>
      <c r="AF70" s="131"/>
      <c r="AG70" s="131"/>
      <c r="AH70" s="131"/>
      <c r="AI70" s="131"/>
      <c r="AJ70" s="137"/>
      <c r="AK70" s="134"/>
      <c r="AT70" s="53"/>
      <c r="AU70" s="53"/>
    </row>
    <row r="71" spans="2:39" ht="30" customHeight="1">
      <c r="B71" s="253" t="s">
        <v>39</v>
      </c>
      <c r="C71" s="231" t="s">
        <v>31</v>
      </c>
      <c r="D71" s="168">
        <v>1010</v>
      </c>
      <c r="E71" s="250" t="s">
        <v>19</v>
      </c>
      <c r="F71" s="232">
        <v>400</v>
      </c>
      <c r="G71" s="250" t="s">
        <v>19</v>
      </c>
      <c r="H71" s="232" t="s">
        <v>1</v>
      </c>
      <c r="I71" s="250" t="s">
        <v>19</v>
      </c>
      <c r="J71" s="233">
        <v>130</v>
      </c>
      <c r="K71" s="265" t="s">
        <v>34</v>
      </c>
      <c r="L71" s="225"/>
      <c r="M71" s="174">
        <v>805.746166058509</v>
      </c>
      <c r="N71" s="175">
        <v>949.6294099974268</v>
      </c>
      <c r="O71" s="175">
        <v>1093.5126539365085</v>
      </c>
      <c r="P71" s="175">
        <v>1237.3958978757678</v>
      </c>
      <c r="Q71" s="175">
        <v>1381.279141814871</v>
      </c>
      <c r="R71" s="175">
        <v>1525.1623857535171</v>
      </c>
      <c r="S71" s="175">
        <v>1669.0456296924633</v>
      </c>
      <c r="T71" s="175">
        <v>1812.9288736318294</v>
      </c>
      <c r="U71" s="175">
        <v>1956.8121175708807</v>
      </c>
      <c r="V71" s="175">
        <v>2100.6953615100088</v>
      </c>
      <c r="W71" s="175">
        <v>2244.57860544884</v>
      </c>
      <c r="X71" s="175">
        <v>2388.461849388246</v>
      </c>
      <c r="Y71" s="175">
        <v>2532.3450933269423</v>
      </c>
      <c r="Z71" s="175">
        <v>2676.2283372659595</v>
      </c>
      <c r="AA71" s="175">
        <v>2820.1115812045973</v>
      </c>
      <c r="AB71" s="175">
        <v>2963.9948251431574</v>
      </c>
      <c r="AC71" s="175">
        <v>3107.878069082407</v>
      </c>
      <c r="AD71" s="176">
        <v>3251.761313020385</v>
      </c>
      <c r="AE71" s="131">
        <v>3395.6445569601774</v>
      </c>
      <c r="AF71" s="131">
        <v>3539.527800900632</v>
      </c>
      <c r="AG71" s="131">
        <v>3683.4110448392585</v>
      </c>
      <c r="AH71" s="131">
        <v>3827.2942887769677</v>
      </c>
      <c r="AI71" s="131">
        <v>3971.1775327177957</v>
      </c>
      <c r="AJ71" s="137">
        <v>23.16037638157416</v>
      </c>
      <c r="AK71" s="137">
        <v>24.746703530994733</v>
      </c>
      <c r="AL71" s="137">
        <v>26.33303068041776</v>
      </c>
      <c r="AM71" s="134">
        <v>27.919357829840717</v>
      </c>
    </row>
    <row r="72" spans="2:39" ht="30" customHeight="1" thickBot="1">
      <c r="B72" s="254"/>
      <c r="C72" s="256"/>
      <c r="D72" s="220">
        <v>1020</v>
      </c>
      <c r="E72" s="257"/>
      <c r="F72" s="258"/>
      <c r="G72" s="257"/>
      <c r="H72" s="258"/>
      <c r="I72" s="257"/>
      <c r="J72" s="246"/>
      <c r="K72" s="266"/>
      <c r="L72" s="180"/>
      <c r="M72" s="191">
        <v>1466.4580222264863</v>
      </c>
      <c r="N72" s="192">
        <v>1728.3255261953168</v>
      </c>
      <c r="O72" s="192">
        <v>1990.1930301644456</v>
      </c>
      <c r="P72" s="192">
        <v>2252.0605341338974</v>
      </c>
      <c r="Q72" s="192">
        <v>2513.9280381030653</v>
      </c>
      <c r="R72" s="192">
        <v>2775.795542071401</v>
      </c>
      <c r="S72" s="192">
        <v>3037.6630460402835</v>
      </c>
      <c r="T72" s="192">
        <v>3299.53055000993</v>
      </c>
      <c r="U72" s="192">
        <v>3561.3980539790027</v>
      </c>
      <c r="V72" s="192">
        <v>3823.265557948216</v>
      </c>
      <c r="W72" s="192">
        <v>4085.133061916889</v>
      </c>
      <c r="X72" s="192">
        <v>4347.000565886608</v>
      </c>
      <c r="Y72" s="192">
        <v>4608.868069855035</v>
      </c>
      <c r="Z72" s="192">
        <v>4870.735573824047</v>
      </c>
      <c r="AA72" s="192">
        <v>5132.603077792367</v>
      </c>
      <c r="AB72" s="192">
        <v>5394.470581760546</v>
      </c>
      <c r="AC72" s="192">
        <v>5656.338085729981</v>
      </c>
      <c r="AD72" s="193">
        <v>5918.205589697101</v>
      </c>
      <c r="AE72" s="131"/>
      <c r="AF72" s="131"/>
      <c r="AG72" s="131"/>
      <c r="AH72" s="131"/>
      <c r="AI72" s="131"/>
      <c r="AJ72" s="137"/>
      <c r="AK72" s="137"/>
      <c r="AL72" s="137"/>
      <c r="AM72" s="134"/>
    </row>
    <row r="73" spans="2:39" ht="30" customHeight="1">
      <c r="B73" s="254"/>
      <c r="C73" s="256"/>
      <c r="D73" s="173">
        <v>1010</v>
      </c>
      <c r="E73" s="257"/>
      <c r="F73" s="258"/>
      <c r="G73" s="257"/>
      <c r="H73" s="258"/>
      <c r="I73" s="257"/>
      <c r="J73" s="246"/>
      <c r="K73" s="261" t="s">
        <v>33</v>
      </c>
      <c r="L73" s="262"/>
      <c r="M73" s="174">
        <v>456.0753034473891</v>
      </c>
      <c r="N73" s="175">
        <v>537.5173219200797</v>
      </c>
      <c r="O73" s="175">
        <v>618.9593403928629</v>
      </c>
      <c r="P73" s="175">
        <v>700.4013588657468</v>
      </c>
      <c r="Q73" s="175">
        <v>781.8433773385423</v>
      </c>
      <c r="R73" s="175">
        <v>863.285395811079</v>
      </c>
      <c r="S73" s="175">
        <v>944.7274142837855</v>
      </c>
      <c r="T73" s="175">
        <v>1026.1694327567297</v>
      </c>
      <c r="U73" s="175">
        <v>1107.611451229496</v>
      </c>
      <c r="V73" s="175">
        <v>1189.0534697023052</v>
      </c>
      <c r="W73" s="175">
        <v>1270.4954881749468</v>
      </c>
      <c r="X73" s="175">
        <v>1351.9375066479136</v>
      </c>
      <c r="Y73" s="175">
        <v>1433.379525120479</v>
      </c>
      <c r="Z73" s="175">
        <v>1514.8215435932254</v>
      </c>
      <c r="AA73" s="175">
        <v>1596.2635620657577</v>
      </c>
      <c r="AB73" s="175">
        <v>1677.7055805382458</v>
      </c>
      <c r="AC73" s="175">
        <v>1759.147599011124</v>
      </c>
      <c r="AD73" s="176">
        <v>1840.5896174832826</v>
      </c>
      <c r="AE73" s="131"/>
      <c r="AF73" s="131"/>
      <c r="AG73" s="131"/>
      <c r="AH73" s="131"/>
      <c r="AI73" s="131"/>
      <c r="AJ73" s="137"/>
      <c r="AK73" s="137"/>
      <c r="AL73" s="137"/>
      <c r="AM73" s="134"/>
    </row>
    <row r="74" spans="2:39" ht="30" customHeight="1" thickBot="1">
      <c r="B74" s="255"/>
      <c r="C74" s="249"/>
      <c r="D74" s="221">
        <v>1020</v>
      </c>
      <c r="E74" s="251"/>
      <c r="F74" s="252"/>
      <c r="G74" s="251"/>
      <c r="H74" s="252"/>
      <c r="I74" s="251"/>
      <c r="J74" s="247"/>
      <c r="K74" s="263"/>
      <c r="L74" s="264"/>
      <c r="M74" s="191">
        <v>830.0570522742482</v>
      </c>
      <c r="N74" s="192">
        <v>978.281525894545</v>
      </c>
      <c r="O74" s="192">
        <v>1126.5059995150107</v>
      </c>
      <c r="P74" s="192">
        <v>1274.7304731356592</v>
      </c>
      <c r="Q74" s="192">
        <v>1422.954946756147</v>
      </c>
      <c r="R74" s="192">
        <v>1571.1794203761638</v>
      </c>
      <c r="S74" s="192">
        <v>1719.4038939964896</v>
      </c>
      <c r="T74" s="192">
        <v>1867.6283676172482</v>
      </c>
      <c r="U74" s="192">
        <v>2015.8528412376827</v>
      </c>
      <c r="V74" s="192">
        <v>2164.0773148581957</v>
      </c>
      <c r="W74" s="192">
        <v>2312.301788478403</v>
      </c>
      <c r="X74" s="192">
        <v>2460.5262620992025</v>
      </c>
      <c r="Y74" s="192">
        <v>2608.7507357192717</v>
      </c>
      <c r="Z74" s="192">
        <v>2756.9752093396705</v>
      </c>
      <c r="AA74" s="192">
        <v>2905.199682959679</v>
      </c>
      <c r="AB74" s="192">
        <v>3053.4241565796074</v>
      </c>
      <c r="AC74" s="192">
        <v>3201.648630200246</v>
      </c>
      <c r="AD74" s="193">
        <v>3349.8731038195747</v>
      </c>
      <c r="AE74" s="131"/>
      <c r="AF74" s="131"/>
      <c r="AG74" s="131"/>
      <c r="AH74" s="131"/>
      <c r="AI74" s="131"/>
      <c r="AJ74" s="137"/>
      <c r="AK74" s="137"/>
      <c r="AL74" s="137"/>
      <c r="AM74" s="134"/>
    </row>
    <row r="75" spans="2:39" ht="30" customHeight="1">
      <c r="B75" s="253" t="s">
        <v>40</v>
      </c>
      <c r="C75" s="231" t="s">
        <v>31</v>
      </c>
      <c r="D75" s="168">
        <v>1010</v>
      </c>
      <c r="E75" s="250" t="s">
        <v>19</v>
      </c>
      <c r="F75" s="232">
        <v>500</v>
      </c>
      <c r="G75" s="250" t="s">
        <v>19</v>
      </c>
      <c r="H75" s="232" t="s">
        <v>1</v>
      </c>
      <c r="I75" s="250" t="s">
        <v>19</v>
      </c>
      <c r="J75" s="233">
        <v>130</v>
      </c>
      <c r="K75" s="265" t="s">
        <v>34</v>
      </c>
      <c r="L75" s="225"/>
      <c r="M75" s="174">
        <v>827.3702233006417</v>
      </c>
      <c r="N75" s="175">
        <v>975.1149060326518</v>
      </c>
      <c r="O75" s="175">
        <v>1122.8595887649515</v>
      </c>
      <c r="P75" s="175">
        <v>1270.6042714972475</v>
      </c>
      <c r="Q75" s="175">
        <v>1418.3489542291309</v>
      </c>
      <c r="R75" s="175">
        <v>1566.0936369618373</v>
      </c>
      <c r="S75" s="175">
        <v>1713.8383196937682</v>
      </c>
      <c r="T75" s="175">
        <v>1861.5830024263603</v>
      </c>
      <c r="U75" s="175">
        <v>2009.3276851586286</v>
      </c>
      <c r="V75" s="175">
        <v>2157.072367891292</v>
      </c>
      <c r="W75" s="175">
        <v>2304.8170506226797</v>
      </c>
      <c r="X75" s="175">
        <v>2452.5617333560103</v>
      </c>
      <c r="Y75" s="175">
        <v>2600.306416087554</v>
      </c>
      <c r="Z75" s="175">
        <v>2748.051098819788</v>
      </c>
      <c r="AA75" s="175">
        <v>2895.795781551207</v>
      </c>
      <c r="AB75" s="175">
        <v>3043.5404642838425</v>
      </c>
      <c r="AC75" s="175">
        <v>3191.285147016336</v>
      </c>
      <c r="AD75" s="176">
        <v>3339.029829748504</v>
      </c>
      <c r="AE75" s="131">
        <v>3486.7745124805756</v>
      </c>
      <c r="AF75" s="131">
        <v>3634.519195213239</v>
      </c>
      <c r="AG75" s="131">
        <v>3782.2638779461604</v>
      </c>
      <c r="AH75" s="131">
        <v>3930.008560678226</v>
      </c>
      <c r="AI75" s="131">
        <v>4077.753243409992</v>
      </c>
      <c r="AJ75" s="137"/>
      <c r="AK75" s="137"/>
      <c r="AL75" s="137"/>
      <c r="AM75" s="134"/>
    </row>
    <row r="76" spans="2:39" ht="30" customHeight="1" thickBot="1">
      <c r="B76" s="254"/>
      <c r="C76" s="256"/>
      <c r="D76" s="220">
        <v>1020</v>
      </c>
      <c r="E76" s="257"/>
      <c r="F76" s="258"/>
      <c r="G76" s="257"/>
      <c r="H76" s="258"/>
      <c r="I76" s="257"/>
      <c r="J76" s="246"/>
      <c r="K76" s="266"/>
      <c r="L76" s="180"/>
      <c r="M76" s="191">
        <v>1505.813806407168</v>
      </c>
      <c r="N76" s="192">
        <v>1774.7091289794264</v>
      </c>
      <c r="O76" s="192">
        <v>2043.6044515522117</v>
      </c>
      <c r="P76" s="192">
        <v>2312.4997741249904</v>
      </c>
      <c r="Q76" s="192">
        <v>2581.3950966970183</v>
      </c>
      <c r="R76" s="192">
        <v>2850.290419270544</v>
      </c>
      <c r="S76" s="192">
        <v>3119.1857418426584</v>
      </c>
      <c r="T76" s="192">
        <v>3388.081064415976</v>
      </c>
      <c r="U76" s="192">
        <v>3656.9763869887042</v>
      </c>
      <c r="V76" s="192">
        <v>3925.8717095621514</v>
      </c>
      <c r="W76" s="192">
        <v>4194.767032133277</v>
      </c>
      <c r="X76" s="192">
        <v>4463.662354707939</v>
      </c>
      <c r="Y76" s="192">
        <v>4732.557677279349</v>
      </c>
      <c r="Z76" s="192">
        <v>5001.452999852014</v>
      </c>
      <c r="AA76" s="192">
        <v>5270.348322423197</v>
      </c>
      <c r="AB76" s="192">
        <v>5539.2436449965935</v>
      </c>
      <c r="AC76" s="192">
        <v>5808.138967569732</v>
      </c>
      <c r="AD76" s="193">
        <v>6077.034290142278</v>
      </c>
      <c r="AE76" s="131"/>
      <c r="AF76" s="131"/>
      <c r="AG76" s="131"/>
      <c r="AH76" s="131"/>
      <c r="AI76" s="131"/>
      <c r="AJ76" s="137"/>
      <c r="AK76" s="137"/>
      <c r="AL76" s="137"/>
      <c r="AM76" s="134"/>
    </row>
    <row r="77" spans="2:39" ht="30" customHeight="1">
      <c r="B77" s="254"/>
      <c r="C77" s="256"/>
      <c r="D77" s="173">
        <v>1010</v>
      </c>
      <c r="E77" s="257"/>
      <c r="F77" s="258"/>
      <c r="G77" s="257"/>
      <c r="H77" s="258"/>
      <c r="I77" s="257"/>
      <c r="J77" s="246"/>
      <c r="K77" s="261" t="s">
        <v>33</v>
      </c>
      <c r="L77" s="262"/>
      <c r="M77" s="174">
        <v>467.6696677156289</v>
      </c>
      <c r="N77" s="175">
        <v>551.1821083789944</v>
      </c>
      <c r="O77" s="175">
        <v>634.6945490425234</v>
      </c>
      <c r="P77" s="175">
        <v>718.2069897060504</v>
      </c>
      <c r="Q77" s="175">
        <v>801.7194303693441</v>
      </c>
      <c r="R77" s="175">
        <v>885.2318710331031</v>
      </c>
      <c r="S77" s="175">
        <v>968.7443116964236</v>
      </c>
      <c r="T77" s="175">
        <v>1052.2567523601178</v>
      </c>
      <c r="U77" s="175">
        <v>1135.7691930236292</v>
      </c>
      <c r="V77" s="175">
        <v>1219.2816336873639</v>
      </c>
      <c r="W77" s="175">
        <v>1302.7940743503775</v>
      </c>
      <c r="X77" s="175">
        <v>1386.3065150144894</v>
      </c>
      <c r="Y77" s="175">
        <v>1469.818955677591</v>
      </c>
      <c r="Z77" s="175">
        <v>1553.331396341083</v>
      </c>
      <c r="AA77" s="175">
        <v>1636.843837004114</v>
      </c>
      <c r="AB77" s="175">
        <v>1720.356277667833</v>
      </c>
      <c r="AC77" s="175">
        <v>1803.8687183314717</v>
      </c>
      <c r="AD77" s="176">
        <v>1887.3811589949264</v>
      </c>
      <c r="AE77" s="131"/>
      <c r="AF77" s="131"/>
      <c r="AG77" s="131"/>
      <c r="AH77" s="131"/>
      <c r="AI77" s="131"/>
      <c r="AJ77" s="137"/>
      <c r="AK77" s="137"/>
      <c r="AL77" s="137"/>
      <c r="AM77" s="134"/>
    </row>
    <row r="78" spans="2:39" ht="30" customHeight="1" thickBot="1">
      <c r="B78" s="255"/>
      <c r="C78" s="249"/>
      <c r="D78" s="221">
        <v>1020</v>
      </c>
      <c r="E78" s="251"/>
      <c r="F78" s="252"/>
      <c r="G78" s="251"/>
      <c r="H78" s="252"/>
      <c r="I78" s="251"/>
      <c r="J78" s="247"/>
      <c r="K78" s="263"/>
      <c r="L78" s="264"/>
      <c r="M78" s="191">
        <v>851.1587952424446</v>
      </c>
      <c r="N78" s="192">
        <v>1003.1514372497697</v>
      </c>
      <c r="O78" s="192">
        <v>1155.1440792573926</v>
      </c>
      <c r="P78" s="192">
        <v>1307.1367212650118</v>
      </c>
      <c r="Q78" s="192">
        <v>1459.1293632722063</v>
      </c>
      <c r="R78" s="192">
        <v>1611.1220052802475</v>
      </c>
      <c r="S78" s="192">
        <v>1763.114647287491</v>
      </c>
      <c r="T78" s="192">
        <v>1915.1072892954146</v>
      </c>
      <c r="U78" s="192">
        <v>2067.099931303005</v>
      </c>
      <c r="V78" s="192">
        <v>2219.0925733110025</v>
      </c>
      <c r="W78" s="192">
        <v>2371.085215317687</v>
      </c>
      <c r="X78" s="192">
        <v>2523.0778573263706</v>
      </c>
      <c r="Y78" s="192">
        <v>2675.0704993332156</v>
      </c>
      <c r="Z78" s="192">
        <v>2827.0631413407714</v>
      </c>
      <c r="AA78" s="192">
        <v>2979.0557833474877</v>
      </c>
      <c r="AB78" s="192">
        <v>3131.048425355456</v>
      </c>
      <c r="AC78" s="192">
        <v>3283.0410673632787</v>
      </c>
      <c r="AD78" s="193">
        <v>3435.0337093707662</v>
      </c>
      <c r="AE78" s="131"/>
      <c r="AF78" s="131"/>
      <c r="AG78" s="131"/>
      <c r="AH78" s="131"/>
      <c r="AI78" s="131"/>
      <c r="AJ78" s="137"/>
      <c r="AK78" s="137"/>
      <c r="AL78" s="137"/>
      <c r="AM78" s="134"/>
    </row>
    <row r="79" spans="2:39" ht="30" customHeight="1">
      <c r="B79" s="253" t="s">
        <v>41</v>
      </c>
      <c r="C79" s="231" t="s">
        <v>31</v>
      </c>
      <c r="D79" s="168">
        <v>1010</v>
      </c>
      <c r="E79" s="250" t="s">
        <v>19</v>
      </c>
      <c r="F79" s="232">
        <v>600</v>
      </c>
      <c r="G79" s="250" t="s">
        <v>19</v>
      </c>
      <c r="H79" s="232" t="s">
        <v>1</v>
      </c>
      <c r="I79" s="250" t="s">
        <v>19</v>
      </c>
      <c r="J79" s="233">
        <v>130</v>
      </c>
      <c r="K79" s="265" t="s">
        <v>34</v>
      </c>
      <c r="L79" s="225"/>
      <c r="M79" s="174">
        <v>847.1037383269514</v>
      </c>
      <c r="N79" s="175">
        <v>998.3722630279397</v>
      </c>
      <c r="O79" s="175">
        <v>1149.6407877293927</v>
      </c>
      <c r="P79" s="175">
        <v>1300.909312430314</v>
      </c>
      <c r="Q79" s="175">
        <v>1452.1778371320022</v>
      </c>
      <c r="R79" s="175">
        <v>1603.4463618330644</v>
      </c>
      <c r="S79" s="175">
        <v>1754.7148865344861</v>
      </c>
      <c r="T79" s="175">
        <v>1905.9834112355543</v>
      </c>
      <c r="U79" s="175">
        <v>2057.251935936808</v>
      </c>
      <c r="V79" s="175">
        <v>2208.52046063814</v>
      </c>
      <c r="W79" s="175">
        <v>2359.788985339855</v>
      </c>
      <c r="X79" s="175">
        <v>2511.0575100407864</v>
      </c>
      <c r="Y79" s="175">
        <v>2662.326034742058</v>
      </c>
      <c r="Z79" s="175">
        <v>2813.59455944371</v>
      </c>
      <c r="AA79" s="175">
        <v>2964.8630841445706</v>
      </c>
      <c r="AB79" s="175">
        <v>3116.131608845353</v>
      </c>
      <c r="AC79" s="175">
        <v>3267.400133546859</v>
      </c>
      <c r="AD79" s="176">
        <v>3418.6686582480293</v>
      </c>
      <c r="AE79" s="131"/>
      <c r="AF79" s="131"/>
      <c r="AG79" s="131"/>
      <c r="AH79" s="131"/>
      <c r="AI79" s="131"/>
      <c r="AJ79" s="137"/>
      <c r="AK79" s="137"/>
      <c r="AL79" s="137"/>
      <c r="AM79" s="134"/>
    </row>
    <row r="80" spans="2:39" ht="30" customHeight="1" thickBot="1">
      <c r="B80" s="254"/>
      <c r="C80" s="256"/>
      <c r="D80" s="220">
        <v>1020</v>
      </c>
      <c r="E80" s="257"/>
      <c r="F80" s="258"/>
      <c r="G80" s="257"/>
      <c r="H80" s="258"/>
      <c r="I80" s="257"/>
      <c r="J80" s="246"/>
      <c r="K80" s="266"/>
      <c r="L80" s="180"/>
      <c r="M80" s="191">
        <v>1541.7288037550516</v>
      </c>
      <c r="N80" s="192">
        <v>1817.0375187108502</v>
      </c>
      <c r="O80" s="192">
        <v>2092.3462336674947</v>
      </c>
      <c r="P80" s="192">
        <v>2367.6549486231715</v>
      </c>
      <c r="Q80" s="192">
        <v>2642.963663580244</v>
      </c>
      <c r="R80" s="192">
        <v>2918.2723785361773</v>
      </c>
      <c r="S80" s="192">
        <v>3193.581093492765</v>
      </c>
      <c r="T80" s="192">
        <v>3468.889808448709</v>
      </c>
      <c r="U80" s="192">
        <v>3744.1985234049907</v>
      </c>
      <c r="V80" s="192">
        <v>4019.5072383614147</v>
      </c>
      <c r="W80" s="192">
        <v>4294.815953318536</v>
      </c>
      <c r="X80" s="192">
        <v>4570.124668274231</v>
      </c>
      <c r="Y80" s="192">
        <v>4845.433383230546</v>
      </c>
      <c r="Z80" s="192">
        <v>5120.742098187552</v>
      </c>
      <c r="AA80" s="192">
        <v>5396.050813143119</v>
      </c>
      <c r="AB80" s="192">
        <v>5671.359528098543</v>
      </c>
      <c r="AC80" s="192">
        <v>5946.668243055283</v>
      </c>
      <c r="AD80" s="193">
        <v>6221.976958011413</v>
      </c>
      <c r="AE80" s="131"/>
      <c r="AF80" s="131"/>
      <c r="AG80" s="131"/>
      <c r="AH80" s="131"/>
      <c r="AI80" s="131"/>
      <c r="AJ80" s="137"/>
      <c r="AK80" s="137"/>
      <c r="AL80" s="137"/>
      <c r="AM80" s="134"/>
    </row>
    <row r="81" spans="2:47" ht="30" customHeight="1">
      <c r="B81" s="254"/>
      <c r="C81" s="256"/>
      <c r="D81" s="173">
        <v>1010</v>
      </c>
      <c r="E81" s="257"/>
      <c r="F81" s="258"/>
      <c r="G81" s="257"/>
      <c r="H81" s="258"/>
      <c r="I81" s="257"/>
      <c r="J81" s="246"/>
      <c r="K81" s="261" t="s">
        <v>33</v>
      </c>
      <c r="L81" s="262"/>
      <c r="M81" s="174">
        <v>478.16405203770876</v>
      </c>
      <c r="N81" s="175">
        <v>563.5504899014425</v>
      </c>
      <c r="O81" s="175">
        <v>648.9369277654384</v>
      </c>
      <c r="P81" s="175">
        <v>734.3233656291344</v>
      </c>
      <c r="Q81" s="175">
        <v>819.7098034932633</v>
      </c>
      <c r="R81" s="175">
        <v>905.0962413570387</v>
      </c>
      <c r="S81" s="175">
        <v>990.4826792210172</v>
      </c>
      <c r="T81" s="175">
        <v>1075.8691170847958</v>
      </c>
      <c r="U81" s="175">
        <v>1161.2555549486794</v>
      </c>
      <c r="V81" s="175">
        <v>1246.641992812607</v>
      </c>
      <c r="W81" s="175">
        <v>1332.0284306767512</v>
      </c>
      <c r="X81" s="175">
        <v>1417.4148685404527</v>
      </c>
      <c r="Y81" s="175">
        <v>1502.8013064043462</v>
      </c>
      <c r="Z81" s="175">
        <v>1588.1877442684547</v>
      </c>
      <c r="AA81" s="175">
        <v>1673.5741821321164</v>
      </c>
      <c r="AB81" s="175">
        <v>1758.9606199957339</v>
      </c>
      <c r="AC81" s="175">
        <v>1844.3470578597596</v>
      </c>
      <c r="AD81" s="176">
        <v>1929.7334957235964</v>
      </c>
      <c r="AE81" s="131">
        <v>3569.937182949102</v>
      </c>
      <c r="AF81" s="131">
        <v>3721.205707650783</v>
      </c>
      <c r="AG81" s="131">
        <v>3872.474232352725</v>
      </c>
      <c r="AH81" s="131">
        <v>4023.742757053793</v>
      </c>
      <c r="AI81" s="131">
        <v>4175.011281754551</v>
      </c>
      <c r="AJ81" s="138"/>
      <c r="AT81" s="53"/>
      <c r="AU81" s="53"/>
    </row>
    <row r="82" spans="2:47" ht="30" customHeight="1" thickBot="1">
      <c r="B82" s="255"/>
      <c r="C82" s="249"/>
      <c r="D82" s="221">
        <v>1020</v>
      </c>
      <c r="E82" s="251"/>
      <c r="F82" s="252"/>
      <c r="G82" s="251"/>
      <c r="H82" s="252"/>
      <c r="I82" s="251"/>
      <c r="J82" s="247"/>
      <c r="K82" s="263"/>
      <c r="L82" s="264"/>
      <c r="M82" s="226">
        <v>870.25857470863</v>
      </c>
      <c r="N82" s="192">
        <v>1025.6618916206253</v>
      </c>
      <c r="O82" s="192">
        <v>1181.065208533098</v>
      </c>
      <c r="P82" s="192">
        <v>1336.4685254450246</v>
      </c>
      <c r="Q82" s="192">
        <v>1491.8718423577393</v>
      </c>
      <c r="R82" s="192">
        <v>1647.2751592698105</v>
      </c>
      <c r="S82" s="192">
        <v>1802.6784761822514</v>
      </c>
      <c r="T82" s="192">
        <v>1958.0817930943283</v>
      </c>
      <c r="U82" s="192">
        <v>2113.4851100065966</v>
      </c>
      <c r="V82" s="192">
        <v>2268.888426918945</v>
      </c>
      <c r="W82" s="192">
        <v>2424.291743831687</v>
      </c>
      <c r="X82" s="192">
        <v>2579.6950607436243</v>
      </c>
      <c r="Y82" s="192">
        <v>2735.09837765591</v>
      </c>
      <c r="Z82" s="192">
        <v>2890.5016945685875</v>
      </c>
      <c r="AA82" s="192">
        <v>3045.9050114804522</v>
      </c>
      <c r="AB82" s="192">
        <v>3201.3083283922356</v>
      </c>
      <c r="AC82" s="192">
        <v>3356.7116453047624</v>
      </c>
      <c r="AD82" s="193">
        <v>3512.1149622169455</v>
      </c>
      <c r="AE82" s="125"/>
      <c r="AF82" s="125"/>
      <c r="AG82" s="125"/>
      <c r="AH82" s="138"/>
      <c r="AI82" s="138"/>
      <c r="AJ82" s="138"/>
      <c r="AT82" s="53"/>
      <c r="AU82" s="53"/>
    </row>
    <row r="83" spans="2:47" ht="8.2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98"/>
      <c r="X83" s="98"/>
      <c r="Y83" s="101"/>
      <c r="Z83" s="101"/>
      <c r="AA83" s="101"/>
      <c r="AB83" s="69"/>
      <c r="AC83" s="69"/>
      <c r="AD83" s="69"/>
      <c r="AE83" s="125"/>
      <c r="AF83" s="125"/>
      <c r="AG83" s="125"/>
      <c r="AH83" s="138"/>
      <c r="AI83" s="138"/>
      <c r="AJ83" s="138"/>
      <c r="AT83" s="53"/>
      <c r="AU83" s="53"/>
    </row>
    <row r="84" spans="4:27" ht="18">
      <c r="D84" s="87"/>
      <c r="E84" s="88"/>
      <c r="F84" s="81"/>
      <c r="G84" s="116"/>
      <c r="H84" s="81"/>
      <c r="I84" s="116"/>
      <c r="J84" s="81"/>
      <c r="K84" s="117"/>
      <c r="L84" s="118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6"/>
      <c r="Y84" s="76"/>
      <c r="Z84" s="76"/>
      <c r="AA84" s="76"/>
    </row>
    <row r="85" spans="6:27" ht="18">
      <c r="F85" s="76"/>
      <c r="G85" s="103"/>
      <c r="H85" s="76"/>
      <c r="I85" s="103"/>
      <c r="J85" s="76"/>
      <c r="K85" s="113"/>
      <c r="L85" s="114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5"/>
      <c r="Y85" s="76"/>
      <c r="Z85" s="76"/>
      <c r="AA85" s="76"/>
    </row>
    <row r="86" spans="6:27" ht="18">
      <c r="F86" s="76"/>
      <c r="G86" s="103"/>
      <c r="H86" s="76"/>
      <c r="I86" s="103"/>
      <c r="J86" s="76"/>
      <c r="K86" s="113"/>
      <c r="L86" s="114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5"/>
      <c r="Y86" s="76"/>
      <c r="Z86" s="76"/>
      <c r="AA86" s="76"/>
    </row>
    <row r="87" spans="6:27" ht="18">
      <c r="F87" s="76"/>
      <c r="G87" s="103"/>
      <c r="H87" s="76"/>
      <c r="I87" s="103"/>
      <c r="J87" s="76"/>
      <c r="K87" s="113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5"/>
      <c r="Y87" s="76"/>
      <c r="Z87" s="76"/>
      <c r="AA87" s="76"/>
    </row>
    <row r="88" spans="6:27" ht="18">
      <c r="F88" s="76"/>
      <c r="G88" s="103"/>
      <c r="H88" s="76"/>
      <c r="I88" s="103"/>
      <c r="J88" s="76"/>
      <c r="K88" s="113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5"/>
      <c r="Y88" s="76"/>
      <c r="Z88" s="76"/>
      <c r="AA88" s="76"/>
    </row>
    <row r="89" spans="12:47" ht="18">
      <c r="L89" s="1"/>
      <c r="W89" s="2"/>
      <c r="X89" s="2"/>
      <c r="Y89" s="2"/>
      <c r="Z89" s="2"/>
      <c r="AA89" s="2"/>
      <c r="AB89" s="2"/>
      <c r="AC89" s="2"/>
      <c r="AD89" s="2"/>
      <c r="AE89" s="54"/>
      <c r="AF89" s="54"/>
      <c r="AG89" s="54"/>
      <c r="AH89" s="54"/>
      <c r="AJ89" s="53"/>
      <c r="AK89" s="53"/>
      <c r="AL89" s="53"/>
      <c r="AM89" s="53"/>
      <c r="AO89" s="53"/>
      <c r="AP89" s="53"/>
      <c r="AQ89" s="53"/>
      <c r="AR89" s="53"/>
      <c r="AS89" s="53"/>
      <c r="AT89" s="53"/>
      <c r="AU89" s="53"/>
    </row>
    <row r="90" spans="12:47" ht="18">
      <c r="L90" s="1"/>
      <c r="W90" s="2"/>
      <c r="X90" s="2"/>
      <c r="Y90" s="2"/>
      <c r="Z90" s="2"/>
      <c r="AA90" s="2"/>
      <c r="AB90" s="2"/>
      <c r="AC90" s="2"/>
      <c r="AD90" s="2"/>
      <c r="AE90" s="54"/>
      <c r="AF90" s="54"/>
      <c r="AG90" s="54"/>
      <c r="AH90" s="54"/>
      <c r="AJ90" s="53"/>
      <c r="AK90" s="53"/>
      <c r="AL90" s="53"/>
      <c r="AM90" s="53"/>
      <c r="AO90" s="53"/>
      <c r="AP90" s="53"/>
      <c r="AQ90" s="53"/>
      <c r="AR90" s="53"/>
      <c r="AS90" s="53"/>
      <c r="AT90" s="53"/>
      <c r="AU90" s="53"/>
    </row>
    <row r="91" spans="23:47" ht="18">
      <c r="W91" s="2"/>
      <c r="X91" s="2"/>
      <c r="Y91" s="2"/>
      <c r="Z91" s="2"/>
      <c r="AA91" s="2"/>
      <c r="AB91" s="2"/>
      <c r="AC91" s="2"/>
      <c r="AD91" s="2"/>
      <c r="AE91" s="54"/>
      <c r="AF91" s="54"/>
      <c r="AG91" s="54"/>
      <c r="AH91" s="54"/>
      <c r="AJ91" s="53"/>
      <c r="AK91" s="53"/>
      <c r="AL91" s="53"/>
      <c r="AM91" s="53"/>
      <c r="AO91" s="53"/>
      <c r="AP91" s="53"/>
      <c r="AQ91" s="53"/>
      <c r="AR91" s="53"/>
      <c r="AS91" s="53"/>
      <c r="AT91" s="53"/>
      <c r="AU91" s="53"/>
    </row>
    <row r="92" spans="23:47" ht="18">
      <c r="W92" s="2"/>
      <c r="X92" s="2"/>
      <c r="Y92" s="2"/>
      <c r="Z92" s="2"/>
      <c r="AA92" s="2"/>
      <c r="AB92" s="2"/>
      <c r="AC92" s="2"/>
      <c r="AD92" s="2"/>
      <c r="AE92" s="54"/>
      <c r="AF92" s="54"/>
      <c r="AG92" s="54"/>
      <c r="AH92" s="54"/>
      <c r="AJ92" s="53"/>
      <c r="AK92" s="53"/>
      <c r="AL92" s="53"/>
      <c r="AM92" s="53"/>
      <c r="AO92" s="53"/>
      <c r="AP92" s="53"/>
      <c r="AQ92" s="53"/>
      <c r="AR92" s="53"/>
      <c r="AS92" s="53"/>
      <c r="AT92" s="53"/>
      <c r="AU92" s="53"/>
    </row>
  </sheetData>
  <sheetProtection password="CC36" sheet="1"/>
  <mergeCells count="174">
    <mergeCell ref="K79:K80"/>
    <mergeCell ref="J65:J66"/>
    <mergeCell ref="K81:L82"/>
    <mergeCell ref="B79:B82"/>
    <mergeCell ref="C79:C82"/>
    <mergeCell ref="E79:E82"/>
    <mergeCell ref="F79:F82"/>
    <mergeCell ref="G79:G82"/>
    <mergeCell ref="H79:H82"/>
    <mergeCell ref="I79:I82"/>
    <mergeCell ref="J79:J82"/>
    <mergeCell ref="I58:I61"/>
    <mergeCell ref="J58:J61"/>
    <mergeCell ref="B65:B66"/>
    <mergeCell ref="C65:C66"/>
    <mergeCell ref="D65:D66"/>
    <mergeCell ref="E65:E66"/>
    <mergeCell ref="F65:F66"/>
    <mergeCell ref="G65:G66"/>
    <mergeCell ref="H65:H66"/>
    <mergeCell ref="I65:I66"/>
    <mergeCell ref="I50:I53"/>
    <mergeCell ref="E54:E57"/>
    <mergeCell ref="F54:F57"/>
    <mergeCell ref="G54:G57"/>
    <mergeCell ref="H54:H57"/>
    <mergeCell ref="I54:I57"/>
    <mergeCell ref="J44:J45"/>
    <mergeCell ref="K50:K51"/>
    <mergeCell ref="K52:L53"/>
    <mergeCell ref="K54:K55"/>
    <mergeCell ref="K56:L57"/>
    <mergeCell ref="J50:J53"/>
    <mergeCell ref="J54:J57"/>
    <mergeCell ref="B44:B45"/>
    <mergeCell ref="B54:B57"/>
    <mergeCell ref="B58:B61"/>
    <mergeCell ref="C44:C45"/>
    <mergeCell ref="D44:D45"/>
    <mergeCell ref="E44:E45"/>
    <mergeCell ref="B46:B49"/>
    <mergeCell ref="C58:C61"/>
    <mergeCell ref="E58:E61"/>
    <mergeCell ref="C50:C53"/>
    <mergeCell ref="E50:E53"/>
    <mergeCell ref="F50:F53"/>
    <mergeCell ref="G50:G53"/>
    <mergeCell ref="H50:H53"/>
    <mergeCell ref="C46:C49"/>
    <mergeCell ref="E46:E49"/>
    <mergeCell ref="F46:F49"/>
    <mergeCell ref="G46:G49"/>
    <mergeCell ref="H46:H49"/>
    <mergeCell ref="K32:K33"/>
    <mergeCell ref="K34:K35"/>
    <mergeCell ref="K46:K47"/>
    <mergeCell ref="F44:F45"/>
    <mergeCell ref="G44:G45"/>
    <mergeCell ref="H44:H45"/>
    <mergeCell ref="I44:I45"/>
    <mergeCell ref="B67:B70"/>
    <mergeCell ref="C67:C70"/>
    <mergeCell ref="E67:E70"/>
    <mergeCell ref="F67:F70"/>
    <mergeCell ref="G67:G70"/>
    <mergeCell ref="H67:H70"/>
    <mergeCell ref="J32:J33"/>
    <mergeCell ref="C34:C35"/>
    <mergeCell ref="E34:E35"/>
    <mergeCell ref="F34:F35"/>
    <mergeCell ref="G34:G35"/>
    <mergeCell ref="H34:H35"/>
    <mergeCell ref="I34:I35"/>
    <mergeCell ref="J34:J35"/>
    <mergeCell ref="C32:C33"/>
    <mergeCell ref="E32:E33"/>
    <mergeCell ref="F32:F33"/>
    <mergeCell ref="G32:G33"/>
    <mergeCell ref="H32:H33"/>
    <mergeCell ref="I32:I33"/>
    <mergeCell ref="J28:J29"/>
    <mergeCell ref="E28:E29"/>
    <mergeCell ref="F28:F29"/>
    <mergeCell ref="G28:G29"/>
    <mergeCell ref="H28:H29"/>
    <mergeCell ref="K28:K29"/>
    <mergeCell ref="C30:C31"/>
    <mergeCell ref="E30:E31"/>
    <mergeCell ref="F30:F31"/>
    <mergeCell ref="G30:G31"/>
    <mergeCell ref="H30:H31"/>
    <mergeCell ref="I30:I31"/>
    <mergeCell ref="J30:J31"/>
    <mergeCell ref="K30:K31"/>
    <mergeCell ref="C28:C29"/>
    <mergeCell ref="I28:I29"/>
    <mergeCell ref="J21:J22"/>
    <mergeCell ref="K21:K22"/>
    <mergeCell ref="C23:C24"/>
    <mergeCell ref="E23:E24"/>
    <mergeCell ref="F23:F24"/>
    <mergeCell ref="G23:G24"/>
    <mergeCell ref="H23:H24"/>
    <mergeCell ref="I23:I24"/>
    <mergeCell ref="J23:J24"/>
    <mergeCell ref="K23:K24"/>
    <mergeCell ref="H19:H20"/>
    <mergeCell ref="I19:I20"/>
    <mergeCell ref="J19:J20"/>
    <mergeCell ref="K19:K20"/>
    <mergeCell ref="C21:C22"/>
    <mergeCell ref="E21:E22"/>
    <mergeCell ref="F21:F22"/>
    <mergeCell ref="G21:G22"/>
    <mergeCell ref="H21:H22"/>
    <mergeCell ref="I21:I22"/>
    <mergeCell ref="C17:C18"/>
    <mergeCell ref="J17:J18"/>
    <mergeCell ref="I17:I18"/>
    <mergeCell ref="H17:H18"/>
    <mergeCell ref="G17:G18"/>
    <mergeCell ref="F17:F18"/>
    <mergeCell ref="E17:E18"/>
    <mergeCell ref="G19:G20"/>
    <mergeCell ref="K17:K18"/>
    <mergeCell ref="K73:L74"/>
    <mergeCell ref="K75:K76"/>
    <mergeCell ref="K77:L78"/>
    <mergeCell ref="C71:C74"/>
    <mergeCell ref="K66:L66"/>
    <mergeCell ref="J67:J70"/>
    <mergeCell ref="K67:K68"/>
    <mergeCell ref="K69:L70"/>
    <mergeCell ref="K71:K72"/>
    <mergeCell ref="E71:E74"/>
    <mergeCell ref="K64:L64"/>
    <mergeCell ref="K65:L65"/>
    <mergeCell ref="K58:K59"/>
    <mergeCell ref="K60:L61"/>
    <mergeCell ref="C54:C57"/>
    <mergeCell ref="I67:I70"/>
    <mergeCell ref="F58:F61"/>
    <mergeCell ref="G58:G61"/>
    <mergeCell ref="H58:H61"/>
    <mergeCell ref="B71:B74"/>
    <mergeCell ref="F71:F74"/>
    <mergeCell ref="G71:G74"/>
    <mergeCell ref="H71:H74"/>
    <mergeCell ref="I71:I74"/>
    <mergeCell ref="K48:L49"/>
    <mergeCell ref="I46:I49"/>
    <mergeCell ref="J46:J49"/>
    <mergeCell ref="B50:B53"/>
    <mergeCell ref="J71:J74"/>
    <mergeCell ref="B75:B78"/>
    <mergeCell ref="C75:C78"/>
    <mergeCell ref="E75:E78"/>
    <mergeCell ref="F75:F78"/>
    <mergeCell ref="G75:G78"/>
    <mergeCell ref="K43:L43"/>
    <mergeCell ref="K44:L44"/>
    <mergeCell ref="K45:L45"/>
    <mergeCell ref="H75:H78"/>
    <mergeCell ref="I75:I78"/>
    <mergeCell ref="J75:J78"/>
    <mergeCell ref="C5:O5"/>
    <mergeCell ref="M7:O7"/>
    <mergeCell ref="C14:J14"/>
    <mergeCell ref="K15:L15"/>
    <mergeCell ref="K26:L26"/>
    <mergeCell ref="C42:J42"/>
    <mergeCell ref="C19:C20"/>
    <mergeCell ref="E19:E20"/>
    <mergeCell ref="F19:F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Oplatek</dc:creator>
  <cp:keywords/>
  <dc:description/>
  <cp:lastModifiedBy>Uživatel</cp:lastModifiedBy>
  <cp:lastPrinted>2013-11-08T10:42:48Z</cp:lastPrinted>
  <dcterms:created xsi:type="dcterms:W3CDTF">2009-08-14T09:45:34Z</dcterms:created>
  <dcterms:modified xsi:type="dcterms:W3CDTF">2020-06-21T15:15:54Z</dcterms:modified>
  <cp:category/>
  <cp:version/>
  <cp:contentType/>
  <cp:contentStatus/>
</cp:coreProperties>
</file>