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65281" windowWidth="18120" windowHeight="13395" tabRatio="830" activeTab="0"/>
  </bookViews>
  <sheets>
    <sheet name="CASE" sheetId="1" r:id="rId1"/>
  </sheets>
  <definedNames/>
  <calcPr fullCalcOnLoad="1"/>
</workbook>
</file>

<file path=xl/sharedStrings.xml><?xml version="1.0" encoding="utf-8"?>
<sst xmlns="http://schemas.openxmlformats.org/spreadsheetml/2006/main" count="152" uniqueCount="73">
  <si>
    <t>°C</t>
  </si>
  <si>
    <t>dvoutrubkový</t>
  </si>
  <si>
    <t>L</t>
  </si>
  <si>
    <t>∆t</t>
  </si>
  <si>
    <t>H</t>
  </si>
  <si>
    <t>kg/hod</t>
  </si>
  <si>
    <t>w</t>
  </si>
  <si>
    <t>Pa</t>
  </si>
  <si>
    <t>m/s</t>
  </si>
  <si>
    <t>kPa</t>
  </si>
  <si>
    <t>ZADÁNÍ:</t>
  </si>
  <si>
    <t>Pro správný výpočet určete tyto parametry:</t>
  </si>
  <si>
    <t>0,19/0,5</t>
  </si>
  <si>
    <t>0,3/1</t>
  </si>
  <si>
    <t>0,65/2</t>
  </si>
  <si>
    <t>1,01/3</t>
  </si>
  <si>
    <t>1,31/4</t>
  </si>
  <si>
    <t>0,0725/2</t>
  </si>
  <si>
    <t>0,13/3</t>
  </si>
  <si>
    <t>0,196/4</t>
  </si>
  <si>
    <t>0,3/5</t>
  </si>
  <si>
    <t>0,424/6</t>
  </si>
  <si>
    <t>vyplňte zde:</t>
  </si>
  <si>
    <t>VÝPOČTY</t>
  </si>
  <si>
    <t>dle Vašeho zadání</t>
  </si>
  <si>
    <t>tw</t>
  </si>
  <si>
    <t>ta</t>
  </si>
  <si>
    <t>teplotní spád      [°C]:</t>
  </si>
  <si>
    <t xml:space="preserve"> teplota interieru: </t>
  </si>
  <si>
    <t xml:space="preserve"> vstupní teplota vody: </t>
  </si>
  <si>
    <t xml:space="preserve"> teplotní spád: </t>
  </si>
  <si>
    <t>Ø18</t>
  </si>
  <si>
    <t>kv=0,036/1</t>
  </si>
  <si>
    <t>kv=0,09/0</t>
  </si>
  <si>
    <t>požadovaná teplota interieru  [°C] :</t>
  </si>
  <si>
    <t>vstupní teplota vody do tělesa  [°C]:</t>
  </si>
  <si>
    <t xml:space="preserve"> střední teplota vody: </t>
  </si>
  <si>
    <t>vypočtený průtok M=</t>
  </si>
  <si>
    <t>rychlost vody  W=</t>
  </si>
  <si>
    <t>tlaková ztráta ∆p=</t>
  </si>
  <si>
    <t xml:space="preserve">hydraulické parametry  </t>
  </si>
  <si>
    <t>VÝMĚNÍK BEZ REGULAČNÍCH ARMATUR</t>
  </si>
  <si>
    <t>VÝMĚNÍK OSAZEN REGULAČNÍ ARMATUROU</t>
  </si>
  <si>
    <t>CELKOVÁ DÉLKA TĚLESA:</t>
  </si>
  <si>
    <t>AKTIVNÍ DÉLKA TĚLESA:</t>
  </si>
  <si>
    <t>*</t>
  </si>
  <si>
    <t>tlakové ztráty výměníku se šroubením Heimeier Regulux... kv/stupeň nastavení</t>
  </si>
  <si>
    <t>tlakové ztráty výměníku s ventilem Heimeier TRV  V-exact... kv/stupeň nastavení</t>
  </si>
  <si>
    <t xml:space="preserve">Individuání přepočet pro jiné armatury </t>
  </si>
  <si>
    <t>zvolte kv</t>
  </si>
  <si>
    <t>kv=</t>
  </si>
  <si>
    <t>POČÍTÁ: TOPNÝ VÝKON A HYDRAULICKOU ZTRÁTU</t>
  </si>
  <si>
    <t>Návod: Přepište Vaše hodnoty do políček s červeným číslem a šedým podkladem</t>
  </si>
  <si>
    <t>XX</t>
  </si>
  <si>
    <t>výpočet probíhá ihned</t>
  </si>
  <si>
    <r>
      <t>TRV-</t>
    </r>
    <r>
      <rPr>
        <sz val="10"/>
        <rFont val="Arial"/>
        <family val="2"/>
      </rPr>
      <t xml:space="preserve">termoregulační ventil -Heimeier V exact- číslo otáčky  - nastavujeme podle dispozičního tlaku, regulačního okruhu (kv - střední hodnota) </t>
    </r>
  </si>
  <si>
    <t>Topný výkon</t>
  </si>
  <si>
    <t xml:space="preserve">   </t>
  </si>
  <si>
    <t>-</t>
  </si>
  <si>
    <t>výška H</t>
  </si>
  <si>
    <t>délka   L</t>
  </si>
  <si>
    <t>šířka</t>
  </si>
  <si>
    <t>TECHNICKÝ   NÁZEV   OBJ.KOD:</t>
  </si>
  <si>
    <t>FOX STEP</t>
  </si>
  <si>
    <t>vliv komínového efektu Ψ =</t>
  </si>
  <si>
    <t>délka tělesa     [mm]:</t>
  </si>
  <si>
    <t>celková výška stupínku (180-300mm)</t>
  </si>
  <si>
    <t>mm</t>
  </si>
  <si>
    <t>TEPELNÉ A TECHNICKÉ PARAMETRY CASE Q</t>
  </si>
  <si>
    <t>VÝPOČET TECHNICKÝCH PARAMETRŮ LAVICOVÉHO KONVEKTORU CASE S PŘIROZENOU I NUCENOU KONVEKCÍ</t>
  </si>
  <si>
    <t>TEPELNÉ A TECHNICKÉ PARAMETRY   TĚLESA BEZ VENTILÁTORU CASE N</t>
  </si>
  <si>
    <t>FCA-N-218</t>
  </si>
  <si>
    <t>FCA- Q-218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</si>
</sst>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000"/>
    <numFmt numFmtId="169" formatCode="0.0000"/>
    <numFmt numFmtId="170" formatCode="000\ 00"/>
    <numFmt numFmtId="171" formatCode="[$¥€-2]\ #\ ##,000_);[Red]\([$€-2]\ #\ ##,000\)"/>
    <numFmt numFmtId="172" formatCode="#,##0\ [$Kč-405];[Red]\-#,##0\ [$Kč-405]"/>
    <numFmt numFmtId="173" formatCode="#,##0\ &quot;Kč&quot;"/>
  </numFmts>
  <fonts count="8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i/>
      <sz val="8"/>
      <name val="Arial"/>
      <family val="2"/>
    </font>
    <font>
      <sz val="9"/>
      <color indexed="48"/>
      <name val="Arial"/>
      <family val="2"/>
    </font>
    <font>
      <b/>
      <u val="single"/>
      <sz val="16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color indexed="9"/>
      <name val="Arial"/>
      <family val="2"/>
    </font>
    <font>
      <b/>
      <u val="single"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2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theme="0"/>
      <name val="Arial"/>
      <family val="2"/>
    </font>
    <font>
      <b/>
      <u val="single"/>
      <sz val="10"/>
      <color theme="0"/>
      <name val="Arial"/>
      <family val="2"/>
    </font>
    <font>
      <i/>
      <sz val="10"/>
      <color theme="0"/>
      <name val="Arial"/>
      <family val="2"/>
    </font>
    <font>
      <b/>
      <sz val="12"/>
      <color theme="0"/>
      <name val="Arial"/>
      <family val="2"/>
    </font>
    <font>
      <b/>
      <u val="single"/>
      <sz val="16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71" fillId="33" borderId="10" xfId="0" applyFon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7" fillId="33" borderId="10" xfId="0" applyFont="1" applyFill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 shrinkToFit="1"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textRotation="90" shrinkToFit="1"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left"/>
      <protection hidden="1"/>
    </xf>
    <xf numFmtId="0" fontId="2" fillId="0" borderId="12" xfId="0" applyFont="1" applyBorder="1" applyAlignment="1" applyProtection="1">
      <alignment horizontal="left"/>
      <protection hidden="1"/>
    </xf>
    <xf numFmtId="0" fontId="0" fillId="0" borderId="12" xfId="0" applyBorder="1" applyAlignment="1" applyProtection="1">
      <alignment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0" fontId="72" fillId="34" borderId="0" xfId="0" applyFont="1" applyFill="1" applyBorder="1" applyAlignment="1" applyProtection="1">
      <alignment/>
      <protection hidden="1"/>
    </xf>
    <xf numFmtId="0" fontId="73" fillId="34" borderId="0" xfId="0" applyFont="1" applyFill="1" applyBorder="1" applyAlignment="1" applyProtection="1">
      <alignment horizontal="center"/>
      <protection hidden="1"/>
    </xf>
    <xf numFmtId="167" fontId="74" fillId="34" borderId="0" xfId="0" applyNumberFormat="1" applyFont="1" applyFill="1" applyBorder="1" applyAlignment="1" applyProtection="1">
      <alignment horizontal="left"/>
      <protection hidden="1"/>
    </xf>
    <xf numFmtId="169" fontId="14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75" fillId="0" borderId="14" xfId="0" applyFont="1" applyBorder="1" applyAlignment="1" applyProtection="1">
      <alignment vertical="center" textRotation="90" wrapText="1"/>
      <protection hidden="1"/>
    </xf>
    <xf numFmtId="0" fontId="75" fillId="0" borderId="14" xfId="0" applyFont="1" applyBorder="1" applyAlignment="1" applyProtection="1">
      <alignment/>
      <protection hidden="1"/>
    </xf>
    <xf numFmtId="0" fontId="75" fillId="0" borderId="14" xfId="0" applyFont="1" applyBorder="1" applyAlignment="1" applyProtection="1">
      <alignment horizontal="center"/>
      <protection hidden="1"/>
    </xf>
    <xf numFmtId="0" fontId="76" fillId="0" borderId="15" xfId="0" applyFont="1" applyBorder="1" applyAlignment="1" applyProtection="1">
      <alignment horizontal="center" textRotation="90" wrapText="1"/>
      <protection hidden="1"/>
    </xf>
    <xf numFmtId="0" fontId="75" fillId="0" borderId="0" xfId="0" applyFont="1" applyBorder="1" applyAlignment="1" applyProtection="1">
      <alignment/>
      <protection hidden="1"/>
    </xf>
    <xf numFmtId="0" fontId="75" fillId="0" borderId="16" xfId="0" applyFont="1" applyBorder="1" applyAlignment="1" applyProtection="1">
      <alignment/>
      <protection hidden="1"/>
    </xf>
    <xf numFmtId="0" fontId="75" fillId="0" borderId="17" xfId="0" applyFont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0" fontId="9" fillId="0" borderId="12" xfId="0" applyFont="1" applyFill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167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vertical="center"/>
      <protection hidden="1"/>
    </xf>
    <xf numFmtId="0" fontId="2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2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167" fontId="15" fillId="0" borderId="0" xfId="0" applyNumberFormat="1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" fontId="14" fillId="0" borderId="0" xfId="0" applyNumberFormat="1" applyFont="1" applyFill="1" applyBorder="1" applyAlignment="1" applyProtection="1">
      <alignment horizontal="center"/>
      <protection hidden="1"/>
    </xf>
    <xf numFmtId="167" fontId="21" fillId="35" borderId="17" xfId="0" applyNumberFormat="1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25" xfId="0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77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78" fillId="0" borderId="0" xfId="0" applyFont="1" applyFill="1" applyBorder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 horizontal="center"/>
      <protection hidden="1"/>
    </xf>
    <xf numFmtId="0" fontId="72" fillId="0" borderId="0" xfId="0" applyFont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73" fillId="0" borderId="0" xfId="0" applyFont="1" applyFill="1" applyBorder="1" applyAlignment="1" applyProtection="1">
      <alignment/>
      <protection hidden="1"/>
    </xf>
    <xf numFmtId="9" fontId="74" fillId="0" borderId="0" xfId="0" applyNumberFormat="1" applyFont="1" applyFill="1" applyBorder="1" applyAlignment="1" applyProtection="1">
      <alignment horizontal="center"/>
      <protection hidden="1"/>
    </xf>
    <xf numFmtId="169" fontId="77" fillId="0" borderId="0" xfId="0" applyNumberFormat="1" applyFont="1" applyFill="1" applyBorder="1" applyAlignment="1" applyProtection="1">
      <alignment horizontal="center" shrinkToFit="1"/>
      <protection hidden="1"/>
    </xf>
    <xf numFmtId="169" fontId="77" fillId="34" borderId="0" xfId="0" applyNumberFormat="1" applyFont="1" applyFill="1" applyBorder="1" applyAlignment="1" applyProtection="1">
      <alignment horizontal="center" shrinkToFit="1"/>
      <protection hidden="1"/>
    </xf>
    <xf numFmtId="0" fontId="72" fillId="34" borderId="0" xfId="0" applyFont="1" applyFill="1" applyBorder="1" applyAlignment="1" applyProtection="1">
      <alignment horizontal="center"/>
      <protection hidden="1"/>
    </xf>
    <xf numFmtId="0" fontId="79" fillId="0" borderId="0" xfId="0" applyFont="1" applyFill="1" applyBorder="1" applyAlignment="1" applyProtection="1">
      <alignment horizontal="center"/>
      <protection hidden="1"/>
    </xf>
    <xf numFmtId="0" fontId="73" fillId="34" borderId="0" xfId="0" applyFont="1" applyFill="1" applyBorder="1" applyAlignment="1" applyProtection="1">
      <alignment/>
      <protection hidden="1"/>
    </xf>
    <xf numFmtId="1" fontId="74" fillId="34" borderId="0" xfId="0" applyNumberFormat="1" applyFont="1" applyFill="1" applyBorder="1" applyAlignment="1" applyProtection="1">
      <alignment horizontal="center"/>
      <protection hidden="1"/>
    </xf>
    <xf numFmtId="1" fontId="74" fillId="0" borderId="0" xfId="0" applyNumberFormat="1" applyFont="1" applyFill="1" applyBorder="1" applyAlignment="1" applyProtection="1">
      <alignment horizontal="center"/>
      <protection hidden="1"/>
    </xf>
    <xf numFmtId="0" fontId="80" fillId="0" borderId="0" xfId="0" applyFont="1" applyBorder="1" applyAlignment="1" applyProtection="1">
      <alignment/>
      <protection hidden="1"/>
    </xf>
    <xf numFmtId="0" fontId="72" fillId="0" borderId="0" xfId="0" applyFont="1" applyFill="1" applyBorder="1" applyAlignment="1" applyProtection="1">
      <alignment/>
      <protection hidden="1"/>
    </xf>
    <xf numFmtId="0" fontId="74" fillId="34" borderId="0" xfId="0" applyFont="1" applyFill="1" applyBorder="1" applyAlignment="1" applyProtection="1">
      <alignment horizontal="center"/>
      <protection hidden="1"/>
    </xf>
    <xf numFmtId="0" fontId="79" fillId="34" borderId="0" xfId="0" applyFont="1" applyFill="1" applyBorder="1" applyAlignment="1" applyProtection="1">
      <alignment horizontal="center"/>
      <protection hidden="1"/>
    </xf>
    <xf numFmtId="0" fontId="79" fillId="34" borderId="0" xfId="0" applyFont="1" applyFill="1" applyBorder="1" applyAlignment="1" applyProtection="1">
      <alignment/>
      <protection hidden="1"/>
    </xf>
    <xf numFmtId="0" fontId="73" fillId="34" borderId="0" xfId="0" applyFont="1" applyFill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73" fillId="0" borderId="0" xfId="0" applyFont="1" applyBorder="1" applyAlignment="1" applyProtection="1">
      <alignment/>
      <protection hidden="1"/>
    </xf>
    <xf numFmtId="0" fontId="72" fillId="34" borderId="0" xfId="0" applyFont="1" applyFill="1" applyAlignment="1" applyProtection="1">
      <alignment horizontal="center"/>
      <protection hidden="1"/>
    </xf>
    <xf numFmtId="0" fontId="72" fillId="34" borderId="0" xfId="0" applyFont="1" applyFill="1" applyAlignment="1" applyProtection="1">
      <alignment/>
      <protection hidden="1"/>
    </xf>
    <xf numFmtId="0" fontId="72" fillId="0" borderId="0" xfId="0" applyFont="1" applyBorder="1" applyAlignment="1" applyProtection="1">
      <alignment/>
      <protection hidden="1"/>
    </xf>
    <xf numFmtId="0" fontId="71" fillId="33" borderId="26" xfId="0" applyFont="1" applyFill="1" applyBorder="1" applyAlignment="1" applyProtection="1">
      <alignment horizontal="center"/>
      <protection hidden="1" locked="0"/>
    </xf>
    <xf numFmtId="0" fontId="5" fillId="0" borderId="27" xfId="0" applyFont="1" applyBorder="1" applyAlignment="1" applyProtection="1">
      <alignment horizontal="right" vertical="center"/>
      <protection hidden="1"/>
    </xf>
    <xf numFmtId="0" fontId="5" fillId="0" borderId="28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5" fillId="0" borderId="24" xfId="0" applyFont="1" applyFill="1" applyBorder="1" applyAlignment="1" applyProtection="1">
      <alignment horizontal="right"/>
      <protection hidden="1"/>
    </xf>
    <xf numFmtId="0" fontId="5" fillId="0" borderId="29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/>
      <protection hidden="1"/>
    </xf>
    <xf numFmtId="0" fontId="5" fillId="35" borderId="11" xfId="0" applyFont="1" applyFill="1" applyBorder="1" applyAlignment="1" applyProtection="1">
      <alignment horizontal="center"/>
      <protection hidden="1"/>
    </xf>
    <xf numFmtId="167" fontId="24" fillId="35" borderId="12" xfId="0" applyNumberFormat="1" applyFont="1" applyFill="1" applyBorder="1" applyAlignment="1" applyProtection="1">
      <alignment/>
      <protection hidden="1"/>
    </xf>
    <xf numFmtId="167" fontId="24" fillId="35" borderId="11" xfId="0" applyNumberFormat="1" applyFont="1" applyFill="1" applyBorder="1" applyAlignment="1" applyProtection="1">
      <alignment/>
      <protection hidden="1"/>
    </xf>
    <xf numFmtId="0" fontId="24" fillId="35" borderId="13" xfId="0" applyFont="1" applyFill="1" applyBorder="1" applyAlignment="1" applyProtection="1">
      <alignment/>
      <protection hidden="1"/>
    </xf>
    <xf numFmtId="0" fontId="5" fillId="0" borderId="30" xfId="0" applyFont="1" applyBorder="1" applyAlignment="1" applyProtection="1">
      <alignment horizontal="right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35" borderId="25" xfId="0" applyFont="1" applyFill="1" applyBorder="1" applyAlignment="1" applyProtection="1">
      <alignment horizontal="center" vertical="center"/>
      <protection hidden="1"/>
    </xf>
    <xf numFmtId="0" fontId="5" fillId="35" borderId="16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/>
      <protection hidden="1"/>
    </xf>
    <xf numFmtId="0" fontId="5" fillId="0" borderId="12" xfId="0" applyFont="1" applyFill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5" fillId="0" borderId="32" xfId="0" applyFont="1" applyBorder="1" applyAlignment="1" applyProtection="1">
      <alignment horizontal="center" vertical="center" shrinkToFit="1"/>
      <protection hidden="1"/>
    </xf>
    <xf numFmtId="0" fontId="5" fillId="0" borderId="32" xfId="0" applyFont="1" applyBorder="1" applyAlignment="1" applyProtection="1">
      <alignment horizontal="center" vertical="center" wrapText="1" shrinkToFit="1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left" vertical="center"/>
      <protection hidden="1"/>
    </xf>
    <xf numFmtId="0" fontId="71" fillId="33" borderId="10" xfId="0" applyFont="1" applyFill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6" fillId="0" borderId="0" xfId="0" applyFont="1" applyAlignment="1" applyProtection="1">
      <alignment shrinkToFit="1"/>
      <protection hidden="1"/>
    </xf>
    <xf numFmtId="0" fontId="0" fillId="0" borderId="0" xfId="0" applyAlignment="1" applyProtection="1">
      <alignment shrinkToFi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shrinkToFit="1"/>
      <protection hidden="1"/>
    </xf>
    <xf numFmtId="0" fontId="5" fillId="0" borderId="27" xfId="0" applyFont="1" applyBorder="1" applyAlignment="1" applyProtection="1">
      <alignment horizontal="center" vertical="center" shrinkToFit="1"/>
      <protection hidden="1"/>
    </xf>
    <xf numFmtId="0" fontId="5" fillId="0" borderId="28" xfId="0" applyFont="1" applyBorder="1" applyAlignment="1" applyProtection="1">
      <alignment horizontal="center" vertical="center" shrinkToFit="1"/>
      <protection hidden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24" fillId="0" borderId="11" xfId="0" applyFont="1" applyBorder="1" applyAlignment="1" applyProtection="1">
      <alignment horizontal="center"/>
      <protection hidden="1"/>
    </xf>
    <xf numFmtId="0" fontId="24" fillId="0" borderId="12" xfId="0" applyFont="1" applyBorder="1" applyAlignment="1" applyProtection="1">
      <alignment horizontal="center"/>
      <protection hidden="1"/>
    </xf>
    <xf numFmtId="0" fontId="24" fillId="0" borderId="45" xfId="0" applyFont="1" applyBorder="1" applyAlignment="1" applyProtection="1">
      <alignment horizontal="center"/>
      <protection hidden="1"/>
    </xf>
    <xf numFmtId="0" fontId="24" fillId="0" borderId="46" xfId="0" applyFont="1" applyBorder="1" applyAlignment="1" applyProtection="1">
      <alignment horizontal="center"/>
      <protection hidden="1"/>
    </xf>
    <xf numFmtId="0" fontId="24" fillId="0" borderId="13" xfId="0" applyFont="1" applyBorder="1" applyAlignment="1" applyProtection="1">
      <alignment horizontal="center"/>
      <protection hidden="1"/>
    </xf>
    <xf numFmtId="0" fontId="76" fillId="0" borderId="40" xfId="0" applyFont="1" applyBorder="1" applyAlignment="1" applyProtection="1">
      <alignment wrapText="1"/>
      <protection hidden="1"/>
    </xf>
    <xf numFmtId="0" fontId="76" fillId="0" borderId="27" xfId="0" applyFont="1" applyBorder="1" applyAlignment="1" applyProtection="1">
      <alignment wrapText="1"/>
      <protection hidden="1"/>
    </xf>
    <xf numFmtId="0" fontId="76" fillId="0" borderId="47" xfId="0" applyFont="1" applyBorder="1" applyAlignment="1" applyProtection="1">
      <alignment wrapText="1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24" fillId="0" borderId="48" xfId="0" applyFont="1" applyBorder="1" applyAlignment="1" applyProtection="1">
      <alignment horizontal="center"/>
      <protection hidden="1"/>
    </xf>
    <xf numFmtId="0" fontId="24" fillId="0" borderId="25" xfId="0" applyFont="1" applyBorder="1" applyAlignment="1" applyProtection="1">
      <alignment horizontal="center"/>
      <protection hidden="1"/>
    </xf>
    <xf numFmtId="0" fontId="24" fillId="0" borderId="49" xfId="0" applyFont="1" applyBorder="1" applyAlignment="1" applyProtection="1">
      <alignment horizontal="center"/>
      <protection hidden="1"/>
    </xf>
    <xf numFmtId="0" fontId="0" fillId="0" borderId="50" xfId="0" applyFont="1" applyBorder="1" applyAlignment="1" applyProtection="1">
      <alignment/>
      <protection hidden="1"/>
    </xf>
    <xf numFmtId="0" fontId="0" fillId="0" borderId="51" xfId="0" applyFont="1" applyBorder="1" applyAlignment="1" applyProtection="1">
      <alignment/>
      <protection hidden="1"/>
    </xf>
    <xf numFmtId="0" fontId="0" fillId="0" borderId="41" xfId="0" applyFont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24" fillId="0" borderId="16" xfId="0" applyFont="1" applyBorder="1" applyAlignment="1" applyProtection="1">
      <alignment vertical="center"/>
      <protection hidden="1"/>
    </xf>
    <xf numFmtId="0" fontId="81" fillId="0" borderId="11" xfId="0" applyFont="1" applyBorder="1" applyAlignment="1" applyProtection="1">
      <alignment horizontal="center" vertical="center"/>
      <protection hidden="1"/>
    </xf>
    <xf numFmtId="0" fontId="75" fillId="0" borderId="12" xfId="0" applyFont="1" applyBorder="1" applyAlignment="1" applyProtection="1">
      <alignment/>
      <protection hidden="1"/>
    </xf>
    <xf numFmtId="0" fontId="75" fillId="0" borderId="25" xfId="0" applyFont="1" applyBorder="1" applyAlignment="1" applyProtection="1">
      <alignment/>
      <protection hidden="1"/>
    </xf>
    <xf numFmtId="0" fontId="75" fillId="0" borderId="13" xfId="0" applyFont="1" applyBorder="1" applyAlignment="1" applyProtection="1">
      <alignment/>
      <protection hidden="1"/>
    </xf>
    <xf numFmtId="167" fontId="2" fillId="0" borderId="38" xfId="0" applyNumberFormat="1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2" fontId="5" fillId="35" borderId="48" xfId="0" applyNumberFormat="1" applyFont="1" applyFill="1" applyBorder="1" applyAlignment="1" applyProtection="1">
      <alignment horizontal="right" vertical="center"/>
      <protection hidden="1"/>
    </xf>
    <xf numFmtId="2" fontId="5" fillId="35" borderId="25" xfId="0" applyNumberFormat="1" applyFont="1" applyFill="1" applyBorder="1" applyAlignment="1" applyProtection="1">
      <alignment horizontal="right" vertical="center"/>
      <protection hidden="1"/>
    </xf>
    <xf numFmtId="2" fontId="5" fillId="35" borderId="38" xfId="0" applyNumberFormat="1" applyFont="1" applyFill="1" applyBorder="1" applyAlignment="1" applyProtection="1">
      <alignment horizontal="right" vertical="center"/>
      <protection hidden="1"/>
    </xf>
    <xf numFmtId="2" fontId="5" fillId="35" borderId="16" xfId="0" applyNumberFormat="1" applyFont="1" applyFill="1" applyBorder="1" applyAlignment="1" applyProtection="1">
      <alignment horizontal="right" vertical="center"/>
      <protection hidden="1"/>
    </xf>
    <xf numFmtId="167" fontId="5" fillId="35" borderId="48" xfId="0" applyNumberFormat="1" applyFont="1" applyFill="1" applyBorder="1" applyAlignment="1" applyProtection="1">
      <alignment vertical="center"/>
      <protection hidden="1"/>
    </xf>
    <xf numFmtId="167" fontId="5" fillId="35" borderId="38" xfId="0" applyNumberFormat="1" applyFont="1" applyFill="1" applyBorder="1" applyAlignment="1" applyProtection="1">
      <alignment vertical="center"/>
      <protection hidden="1"/>
    </xf>
    <xf numFmtId="0" fontId="5" fillId="0" borderId="36" xfId="0" applyFont="1" applyBorder="1" applyAlignment="1" applyProtection="1">
      <alignment horizontal="center" vertical="center" shrinkToFit="1"/>
      <protection hidden="1"/>
    </xf>
    <xf numFmtId="0" fontId="24" fillId="0" borderId="0" xfId="0" applyFont="1" applyBorder="1" applyAlignment="1" applyProtection="1">
      <alignment shrinkToFit="1"/>
      <protection hidden="1"/>
    </xf>
    <xf numFmtId="0" fontId="24" fillId="0" borderId="43" xfId="0" applyFont="1" applyBorder="1" applyAlignment="1" applyProtection="1">
      <alignment shrinkToFit="1"/>
      <protection hidden="1"/>
    </xf>
    <xf numFmtId="0" fontId="24" fillId="0" borderId="52" xfId="0" applyFont="1" applyBorder="1" applyAlignment="1" applyProtection="1">
      <alignment horizontal="center"/>
      <protection hidden="1"/>
    </xf>
    <xf numFmtId="0" fontId="24" fillId="0" borderId="53" xfId="0" applyFont="1" applyBorder="1" applyAlignment="1" applyProtection="1">
      <alignment horizontal="center"/>
      <protection hidden="1"/>
    </xf>
    <xf numFmtId="0" fontId="82" fillId="0" borderId="11" xfId="0" applyFont="1" applyBorder="1" applyAlignment="1" applyProtection="1">
      <alignment horizontal="center"/>
      <protection hidden="1"/>
    </xf>
    <xf numFmtId="0" fontId="82" fillId="0" borderId="12" xfId="0" applyFont="1" applyBorder="1" applyAlignment="1" applyProtection="1">
      <alignment horizontal="center"/>
      <protection hidden="1"/>
    </xf>
    <xf numFmtId="0" fontId="82" fillId="0" borderId="13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center" vertical="center" shrinkToFit="1"/>
      <protection hidden="1"/>
    </xf>
    <xf numFmtId="0" fontId="24" fillId="0" borderId="14" xfId="0" applyFont="1" applyBorder="1" applyAlignment="1" applyProtection="1">
      <alignment/>
      <protection hidden="1"/>
    </xf>
    <xf numFmtId="0" fontId="24" fillId="0" borderId="1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24" fillId="0" borderId="21" xfId="0" applyFont="1" applyBorder="1" applyAlignment="1" applyProtection="1">
      <alignment/>
      <protection hidden="1"/>
    </xf>
    <xf numFmtId="0" fontId="24" fillId="0" borderId="54" xfId="0" applyFont="1" applyBorder="1" applyAlignment="1" applyProtection="1">
      <alignment/>
      <protection hidden="1"/>
    </xf>
    <xf numFmtId="0" fontId="24" fillId="0" borderId="55" xfId="0" applyFont="1" applyBorder="1" applyAlignment="1" applyProtection="1">
      <alignment/>
      <protection hidden="1"/>
    </xf>
    <xf numFmtId="0" fontId="24" fillId="0" borderId="32" xfId="0" applyFont="1" applyBorder="1" applyAlignment="1" applyProtection="1">
      <alignment/>
      <protection hidden="1"/>
    </xf>
    <xf numFmtId="0" fontId="5" fillId="0" borderId="21" xfId="0" applyFont="1" applyBorder="1" applyAlignment="1" applyProtection="1">
      <alignment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24" fillId="0" borderId="56" xfId="0" applyFont="1" applyBorder="1" applyAlignment="1" applyProtection="1">
      <alignment/>
      <protection hidden="1"/>
    </xf>
    <xf numFmtId="0" fontId="24" fillId="0" borderId="33" xfId="0" applyFont="1" applyBorder="1" applyAlignment="1" applyProtection="1">
      <alignment/>
      <protection hidden="1"/>
    </xf>
    <xf numFmtId="167" fontId="5" fillId="35" borderId="25" xfId="0" applyNumberFormat="1" applyFont="1" applyFill="1" applyBorder="1" applyAlignment="1" applyProtection="1">
      <alignment horizontal="right" vertical="center"/>
      <protection hidden="1"/>
    </xf>
    <xf numFmtId="167" fontId="5" fillId="35" borderId="16" xfId="0" applyNumberFormat="1" applyFont="1" applyFill="1" applyBorder="1" applyAlignment="1" applyProtection="1">
      <alignment horizontal="right" vertical="center"/>
      <protection hidden="1"/>
    </xf>
    <xf numFmtId="0" fontId="5" fillId="35" borderId="25" xfId="0" applyFont="1" applyFill="1" applyBorder="1" applyAlignment="1" applyProtection="1">
      <alignment horizontal="left" vertical="center"/>
      <protection hidden="1"/>
    </xf>
    <xf numFmtId="0" fontId="5" fillId="35" borderId="53" xfId="0" applyFont="1" applyFill="1" applyBorder="1" applyAlignment="1" applyProtection="1">
      <alignment horizontal="left" vertical="center"/>
      <protection hidden="1"/>
    </xf>
    <xf numFmtId="0" fontId="5" fillId="35" borderId="16" xfId="0" applyFont="1" applyFill="1" applyBorder="1" applyAlignment="1" applyProtection="1">
      <alignment horizontal="left" vertical="center"/>
      <protection hidden="1"/>
    </xf>
    <xf numFmtId="0" fontId="5" fillId="35" borderId="17" xfId="0" applyFont="1" applyFill="1" applyBorder="1" applyAlignment="1" applyProtection="1">
      <alignment horizontal="left" vertical="center"/>
      <protection hidden="1"/>
    </xf>
    <xf numFmtId="0" fontId="5" fillId="35" borderId="38" xfId="0" applyFont="1" applyFill="1" applyBorder="1" applyAlignment="1" applyProtection="1">
      <alignment horizontal="right" vertical="center"/>
      <protection hidden="1"/>
    </xf>
    <xf numFmtId="0" fontId="5" fillId="35" borderId="16" xfId="0" applyFont="1" applyFill="1" applyBorder="1" applyAlignment="1" applyProtection="1">
      <alignment horizontal="right" vertical="center"/>
      <protection hidden="1"/>
    </xf>
    <xf numFmtId="167" fontId="21" fillId="35" borderId="11" xfId="0" applyNumberFormat="1" applyFont="1" applyFill="1" applyBorder="1" applyAlignment="1" applyProtection="1">
      <alignment/>
      <protection hidden="1"/>
    </xf>
    <xf numFmtId="0" fontId="0" fillId="35" borderId="12" xfId="0" applyFill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1" fontId="5" fillId="34" borderId="48" xfId="0" applyNumberFormat="1" applyFont="1" applyFill="1" applyBorder="1" applyAlignment="1" applyProtection="1">
      <alignment horizontal="center" vertical="center" wrapText="1"/>
      <protection hidden="1"/>
    </xf>
    <xf numFmtId="0" fontId="24" fillId="34" borderId="25" xfId="0" applyFont="1" applyFill="1" applyBorder="1" applyAlignment="1" applyProtection="1">
      <alignment horizontal="center" vertical="center" wrapText="1"/>
      <protection hidden="1"/>
    </xf>
    <xf numFmtId="0" fontId="24" fillId="34" borderId="25" xfId="0" applyFont="1" applyFill="1" applyBorder="1" applyAlignment="1" applyProtection="1">
      <alignment wrapText="1"/>
      <protection hidden="1"/>
    </xf>
    <xf numFmtId="0" fontId="24" fillId="34" borderId="38" xfId="0" applyFont="1" applyFill="1" applyBorder="1" applyAlignment="1" applyProtection="1">
      <alignment horizontal="center" vertical="center" wrapText="1"/>
      <protection hidden="1"/>
    </xf>
    <xf numFmtId="0" fontId="24" fillId="34" borderId="16" xfId="0" applyFont="1" applyFill="1" applyBorder="1" applyAlignment="1" applyProtection="1">
      <alignment horizontal="center" vertical="center" wrapText="1"/>
      <protection hidden="1"/>
    </xf>
    <xf numFmtId="0" fontId="24" fillId="34" borderId="16" xfId="0" applyFont="1" applyFill="1" applyBorder="1" applyAlignment="1" applyProtection="1">
      <alignment wrapText="1"/>
      <protection hidden="1"/>
    </xf>
    <xf numFmtId="1" fontId="83" fillId="34" borderId="25" xfId="0" applyNumberFormat="1" applyFont="1" applyFill="1" applyBorder="1" applyAlignment="1" applyProtection="1">
      <alignment horizontal="right" vertical="center" wrapText="1"/>
      <protection hidden="1"/>
    </xf>
    <xf numFmtId="0" fontId="84" fillId="34" borderId="25" xfId="0" applyFont="1" applyFill="1" applyBorder="1" applyAlignment="1" applyProtection="1">
      <alignment/>
      <protection hidden="1"/>
    </xf>
    <xf numFmtId="0" fontId="84" fillId="34" borderId="16" xfId="0" applyFont="1" applyFill="1" applyBorder="1" applyAlignment="1" applyProtection="1">
      <alignment/>
      <protection hidden="1"/>
    </xf>
    <xf numFmtId="167" fontId="22" fillId="0" borderId="48" xfId="0" applyNumberFormat="1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wrapText="1"/>
      <protection hidden="1"/>
    </xf>
    <xf numFmtId="0" fontId="1" fillId="0" borderId="38" xfId="0" applyFont="1" applyBorder="1" applyAlignment="1" applyProtection="1">
      <alignment wrapText="1"/>
      <protection hidden="1"/>
    </xf>
    <xf numFmtId="0" fontId="1" fillId="0" borderId="16" xfId="0" applyFont="1" applyBorder="1" applyAlignment="1" applyProtection="1">
      <alignment wrapText="1"/>
      <protection hidden="1"/>
    </xf>
    <xf numFmtId="0" fontId="5" fillId="0" borderId="57" xfId="0" applyFont="1" applyBorder="1" applyAlignment="1" applyProtection="1">
      <alignment horizontal="right" vertical="center" wrapText="1"/>
      <protection hidden="1"/>
    </xf>
    <xf numFmtId="0" fontId="5" fillId="0" borderId="32" xfId="0" applyFont="1" applyBorder="1" applyAlignment="1" applyProtection="1">
      <alignment horizontal="right" vertical="center" wrapText="1"/>
      <protection hidden="1"/>
    </xf>
    <xf numFmtId="0" fontId="76" fillId="0" borderId="18" xfId="0" applyFont="1" applyBorder="1" applyAlignment="1" applyProtection="1">
      <alignment wrapText="1"/>
      <protection hidden="1"/>
    </xf>
    <xf numFmtId="0" fontId="1" fillId="0" borderId="14" xfId="0" applyFont="1" applyBorder="1" applyAlignment="1" applyProtection="1">
      <alignment wrapText="1"/>
      <protection hidden="1"/>
    </xf>
    <xf numFmtId="1" fontId="83" fillId="34" borderId="53" xfId="0" applyNumberFormat="1" applyFont="1" applyFill="1" applyBorder="1" applyAlignment="1" applyProtection="1">
      <alignment horizontal="left" vertical="center"/>
      <protection hidden="1"/>
    </xf>
    <xf numFmtId="1" fontId="83" fillId="34" borderId="17" xfId="0" applyNumberFormat="1" applyFont="1" applyFill="1" applyBorder="1" applyAlignment="1" applyProtection="1">
      <alignment horizontal="left" vertical="center"/>
      <protection hidden="1"/>
    </xf>
    <xf numFmtId="167" fontId="21" fillId="35" borderId="12" xfId="0" applyNumberFormat="1" applyFont="1" applyFill="1" applyBorder="1" applyAlignment="1" applyProtection="1">
      <alignment/>
      <protection hidden="1"/>
    </xf>
    <xf numFmtId="167" fontId="5" fillId="35" borderId="48" xfId="0" applyNumberFormat="1" applyFont="1" applyFill="1" applyBorder="1" applyAlignment="1" applyProtection="1">
      <alignment horizontal="right" vertical="center"/>
      <protection hidden="1"/>
    </xf>
    <xf numFmtId="167" fontId="5" fillId="35" borderId="38" xfId="0" applyNumberFormat="1" applyFont="1" applyFill="1" applyBorder="1" applyAlignment="1" applyProtection="1">
      <alignment horizontal="right" vertical="center"/>
      <protection hidden="1"/>
    </xf>
    <xf numFmtId="1" fontId="83" fillId="34" borderId="16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81" fillId="0" borderId="12" xfId="0" applyFont="1" applyBorder="1" applyAlignment="1" applyProtection="1">
      <alignment horizontal="center" vertical="center"/>
      <protection hidden="1"/>
    </xf>
    <xf numFmtId="0" fontId="81" fillId="0" borderId="13" xfId="0" applyFont="1" applyBorder="1" applyAlignment="1" applyProtection="1">
      <alignment horizontal="center" vertical="center"/>
      <protection hidden="1"/>
    </xf>
    <xf numFmtId="1" fontId="5" fillId="34" borderId="25" xfId="0" applyNumberFormat="1" applyFont="1" applyFill="1" applyBorder="1" applyAlignment="1" applyProtection="1">
      <alignment horizontal="center" vertical="center" wrapText="1"/>
      <protection hidden="1"/>
    </xf>
    <xf numFmtId="1" fontId="5" fillId="34" borderId="38" xfId="0" applyNumberFormat="1" applyFont="1" applyFill="1" applyBorder="1" applyAlignment="1" applyProtection="1">
      <alignment horizontal="center" vertical="center" wrapText="1"/>
      <protection hidden="1"/>
    </xf>
    <xf numFmtId="1" fontId="5" fillId="34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8" xfId="0" applyFont="1" applyBorder="1" applyAlignment="1" applyProtection="1">
      <alignment/>
      <protection hidden="1"/>
    </xf>
    <xf numFmtId="0" fontId="0" fillId="0" borderId="59" xfId="0" applyFont="1" applyBorder="1" applyAlignment="1" applyProtection="1">
      <alignment/>
      <protection hidden="1"/>
    </xf>
    <xf numFmtId="167" fontId="2" fillId="0" borderId="11" xfId="0" applyNumberFormat="1" applyFont="1" applyBorder="1" applyAlignment="1" applyProtection="1">
      <alignment horizontal="center" vertical="center"/>
      <protection hidden="1"/>
    </xf>
    <xf numFmtId="167" fontId="2" fillId="0" borderId="12" xfId="0" applyNumberFormat="1" applyFont="1" applyBorder="1" applyAlignment="1" applyProtection="1">
      <alignment horizontal="center" vertical="center"/>
      <protection hidden="1"/>
    </xf>
    <xf numFmtId="0" fontId="5" fillId="0" borderId="58" xfId="0" applyFont="1" applyBorder="1" applyAlignment="1" applyProtection="1">
      <alignment horizontal="right" vertical="center" wrapText="1"/>
      <protection hidden="1"/>
    </xf>
    <xf numFmtId="0" fontId="5" fillId="0" borderId="59" xfId="0" applyFont="1" applyBorder="1" applyAlignment="1" applyProtection="1">
      <alignment horizontal="right" vertical="center" wrapText="1"/>
      <protection hidden="1"/>
    </xf>
    <xf numFmtId="0" fontId="5" fillId="0" borderId="55" xfId="0" applyFont="1" applyBorder="1" applyAlignment="1" applyProtection="1">
      <alignment horizontal="right" vertical="center" wrapText="1"/>
      <protection hidden="1"/>
    </xf>
    <xf numFmtId="167" fontId="22" fillId="0" borderId="53" xfId="0" applyNumberFormat="1" applyFont="1" applyBorder="1" applyAlignment="1" applyProtection="1">
      <alignment horizontal="center" vertical="center" wrapText="1"/>
      <protection hidden="1"/>
    </xf>
    <xf numFmtId="167" fontId="22" fillId="0" borderId="38" xfId="0" applyNumberFormat="1" applyFont="1" applyBorder="1" applyAlignment="1" applyProtection="1">
      <alignment horizontal="center" vertical="center" wrapText="1"/>
      <protection hidden="1"/>
    </xf>
    <xf numFmtId="167" fontId="22" fillId="0" borderId="17" xfId="0" applyNumberFormat="1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vertical="center" wrapText="1"/>
      <protection hidden="1"/>
    </xf>
    <xf numFmtId="0" fontId="5" fillId="0" borderId="30" xfId="0" applyFont="1" applyBorder="1" applyAlignment="1" applyProtection="1">
      <alignment vertical="center" wrapText="1"/>
      <protection hidden="1"/>
    </xf>
    <xf numFmtId="0" fontId="5" fillId="0" borderId="35" xfId="0" applyFont="1" applyBorder="1" applyAlignment="1" applyProtection="1">
      <alignment vertical="center" wrapText="1"/>
      <protection hidden="1"/>
    </xf>
    <xf numFmtId="0" fontId="5" fillId="0" borderId="42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5" fillId="0" borderId="37" xfId="0" applyFont="1" applyBorder="1" applyAlignment="1" applyProtection="1">
      <alignment vertical="center" wrapText="1"/>
      <protection hidden="1"/>
    </xf>
    <xf numFmtId="0" fontId="5" fillId="0" borderId="44" xfId="0" applyFont="1" applyBorder="1" applyAlignment="1" applyProtection="1">
      <alignment vertical="center" wrapText="1"/>
      <protection hidden="1"/>
    </xf>
    <xf numFmtId="0" fontId="5" fillId="0" borderId="16" xfId="0" applyFont="1" applyBorder="1" applyAlignment="1" applyProtection="1">
      <alignment vertical="center" wrapText="1"/>
      <protection hidden="1"/>
    </xf>
    <xf numFmtId="0" fontId="5" fillId="0" borderId="39" xfId="0" applyFont="1" applyBorder="1" applyAlignment="1" applyProtection="1">
      <alignment vertical="center" wrapTex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228600</xdr:colOff>
      <xdr:row>2</xdr:row>
      <xdr:rowOff>247650</xdr:rowOff>
    </xdr:from>
    <xdr:to>
      <xdr:col>28</xdr:col>
      <xdr:colOff>276225</xdr:colOff>
      <xdr:row>5</xdr:row>
      <xdr:rowOff>66675</xdr:rowOff>
    </xdr:to>
    <xdr:pic>
      <xdr:nvPicPr>
        <xdr:cNvPr id="1" name="Picture 5" descr="energitech_m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790575"/>
          <a:ext cx="1362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171450</xdr:colOff>
      <xdr:row>5</xdr:row>
      <xdr:rowOff>142875</xdr:rowOff>
    </xdr:from>
    <xdr:to>
      <xdr:col>27</xdr:col>
      <xdr:colOff>238125</xdr:colOff>
      <xdr:row>13</xdr:row>
      <xdr:rowOff>704850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533525"/>
          <a:ext cx="45910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52"/>
  <sheetViews>
    <sheetView showGridLines="0" tabSelected="1" view="pageBreakPreview" zoomScale="85" zoomScaleNormal="70" zoomScaleSheetLayoutView="85" workbookViewId="0" topLeftCell="A1">
      <selection activeCell="N10" sqref="N10"/>
    </sheetView>
  </sheetViews>
  <sheetFormatPr defaultColWidth="9.140625" defaultRowHeight="12.75"/>
  <cols>
    <col min="1" max="1" width="9.140625" style="2" customWidth="1"/>
    <col min="2" max="2" width="3.57421875" style="2" customWidth="1"/>
    <col min="3" max="3" width="6.7109375" style="2" customWidth="1"/>
    <col min="4" max="4" width="2.8515625" style="2" customWidth="1"/>
    <col min="5" max="5" width="3.00390625" style="2" customWidth="1"/>
    <col min="6" max="6" width="4.00390625" style="2" customWidth="1"/>
    <col min="7" max="7" width="6.8515625" style="2" customWidth="1"/>
    <col min="8" max="8" width="3.8515625" style="2" customWidth="1"/>
    <col min="9" max="9" width="7.00390625" style="2" customWidth="1"/>
    <col min="10" max="10" width="2.00390625" style="2" customWidth="1"/>
    <col min="11" max="11" width="5.7109375" style="2" customWidth="1"/>
    <col min="12" max="12" width="7.28125" style="2" customWidth="1"/>
    <col min="13" max="13" width="5.00390625" style="2" customWidth="1"/>
    <col min="14" max="14" width="5.28125" style="8" customWidth="1"/>
    <col min="15" max="15" width="8.28125" style="2" customWidth="1"/>
    <col min="16" max="16" width="6.57421875" style="2" customWidth="1"/>
    <col min="17" max="17" width="2.00390625" style="2" customWidth="1"/>
    <col min="18" max="18" width="5.00390625" style="2" customWidth="1"/>
    <col min="19" max="19" width="8.140625" style="2" customWidth="1"/>
    <col min="20" max="20" width="5.7109375" style="2" customWidth="1"/>
    <col min="21" max="21" width="6.28125" style="2" customWidth="1"/>
    <col min="22" max="22" width="5.421875" style="2" customWidth="1"/>
    <col min="23" max="23" width="7.28125" style="2" customWidth="1"/>
    <col min="24" max="24" width="5.7109375" style="2" customWidth="1"/>
    <col min="25" max="25" width="5.140625" style="2" customWidth="1"/>
    <col min="26" max="27" width="5.28125" style="2" customWidth="1"/>
    <col min="28" max="28" width="4.00390625" style="2" customWidth="1"/>
    <col min="29" max="29" width="4.421875" style="2" customWidth="1"/>
    <col min="30" max="30" width="4.28125" style="2" customWidth="1"/>
    <col min="31" max="31" width="5.00390625" style="2" customWidth="1"/>
    <col min="32" max="40" width="9.140625" style="3" customWidth="1"/>
    <col min="41" max="16384" width="9.140625" style="2" customWidth="1"/>
  </cols>
  <sheetData>
    <row r="1" spans="2:40" ht="18.75" customHeight="1"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AN1" s="2"/>
    </row>
    <row r="2" spans="2:40" ht="24" customHeight="1">
      <c r="B2" s="154" t="s">
        <v>69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N2" s="2"/>
    </row>
    <row r="3" spans="2:40" ht="24" customHeight="1">
      <c r="B3" s="4" t="s">
        <v>51</v>
      </c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Q3" s="6"/>
      <c r="R3" s="6"/>
      <c r="S3" s="5"/>
      <c r="T3" s="5"/>
      <c r="U3" s="5"/>
      <c r="V3" s="5"/>
      <c r="W3" s="5"/>
      <c r="X3" s="5"/>
      <c r="Y3" s="5"/>
      <c r="AN3" s="2"/>
    </row>
    <row r="4" spans="2:40" ht="24" customHeight="1" thickBot="1">
      <c r="B4" s="149" t="s">
        <v>24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AN4" s="2"/>
    </row>
    <row r="5" spans="2:25" s="9" customFormat="1" ht="18.75" customHeight="1" thickBot="1">
      <c r="B5" s="155" t="s">
        <v>52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0" t="s">
        <v>53</v>
      </c>
      <c r="P5" s="2" t="s">
        <v>54</v>
      </c>
      <c r="Q5" s="2"/>
      <c r="R5" s="2"/>
      <c r="S5" s="11"/>
      <c r="T5" s="11"/>
      <c r="U5" s="11"/>
      <c r="V5" s="11"/>
      <c r="W5" s="11"/>
      <c r="X5" s="11"/>
      <c r="Y5" s="11"/>
    </row>
    <row r="6" spans="3:40" ht="12.75" customHeight="1">
      <c r="C6" s="12" t="s">
        <v>10</v>
      </c>
      <c r="N6" s="13"/>
      <c r="O6" s="5"/>
      <c r="AM6" s="2"/>
      <c r="AN6" s="2"/>
    </row>
    <row r="7" spans="2:37" s="14" customFormat="1" ht="29.25" customHeight="1" thickBot="1">
      <c r="B7" s="9" t="s">
        <v>11</v>
      </c>
      <c r="I7" s="15"/>
      <c r="J7" s="15"/>
      <c r="K7" s="15"/>
      <c r="L7" s="151" t="s">
        <v>22</v>
      </c>
      <c r="M7" s="152"/>
      <c r="N7" s="153"/>
      <c r="O7" s="3"/>
      <c r="P7" s="3"/>
      <c r="AF7" s="16"/>
      <c r="AG7" s="16"/>
      <c r="AH7" s="16"/>
      <c r="AI7" s="16"/>
      <c r="AJ7" s="16"/>
      <c r="AK7" s="16"/>
    </row>
    <row r="8" spans="2:40" ht="21" customHeight="1" thickBot="1">
      <c r="B8" s="17">
        <v>1</v>
      </c>
      <c r="C8" s="18" t="s">
        <v>34</v>
      </c>
      <c r="D8" s="19"/>
      <c r="E8" s="19"/>
      <c r="F8" s="19"/>
      <c r="G8" s="19"/>
      <c r="H8" s="19"/>
      <c r="I8" s="19"/>
      <c r="J8" s="19"/>
      <c r="K8" s="20"/>
      <c r="L8" s="20"/>
      <c r="M8" s="21" t="s">
        <v>26</v>
      </c>
      <c r="N8" s="1">
        <v>20</v>
      </c>
      <c r="O8" s="22"/>
      <c r="P8" s="22"/>
      <c r="Q8" s="22"/>
      <c r="R8" s="23"/>
      <c r="S8" s="23"/>
      <c r="AB8" s="14"/>
      <c r="AC8" s="14"/>
      <c r="AD8" s="14"/>
      <c r="AE8" s="14"/>
      <c r="AF8" s="2"/>
      <c r="AG8" s="2"/>
      <c r="AH8" s="2"/>
      <c r="AI8" s="2"/>
      <c r="AJ8" s="2"/>
      <c r="AK8" s="2"/>
      <c r="AL8" s="2"/>
      <c r="AM8" s="2"/>
      <c r="AN8" s="2"/>
    </row>
    <row r="9" spans="2:40" ht="21" customHeight="1" thickBot="1">
      <c r="B9" s="17">
        <v>2</v>
      </c>
      <c r="C9" s="24" t="s">
        <v>35</v>
      </c>
      <c r="D9" s="20"/>
      <c r="E9" s="20"/>
      <c r="F9" s="20"/>
      <c r="G9" s="20"/>
      <c r="H9" s="20"/>
      <c r="I9" s="20"/>
      <c r="J9" s="20"/>
      <c r="K9" s="20"/>
      <c r="L9" s="20"/>
      <c r="M9" s="21" t="s">
        <v>25</v>
      </c>
      <c r="N9" s="1">
        <v>75</v>
      </c>
      <c r="O9" s="23"/>
      <c r="P9" s="23"/>
      <c r="Q9" s="23"/>
      <c r="R9" s="23"/>
      <c r="AB9" s="14"/>
      <c r="AC9" s="14"/>
      <c r="AD9" s="14"/>
      <c r="AE9" s="14"/>
      <c r="AF9" s="2"/>
      <c r="AG9" s="2"/>
      <c r="AH9" s="2"/>
      <c r="AI9" s="2"/>
      <c r="AJ9" s="2"/>
      <c r="AK9" s="2"/>
      <c r="AL9" s="2"/>
      <c r="AM9" s="2"/>
      <c r="AN9" s="2"/>
    </row>
    <row r="10" spans="2:40" ht="21" customHeight="1" thickBot="1">
      <c r="B10" s="17">
        <v>3</v>
      </c>
      <c r="C10" s="25" t="s">
        <v>27</v>
      </c>
      <c r="D10" s="26"/>
      <c r="E10" s="26"/>
      <c r="F10" s="26"/>
      <c r="G10" s="26"/>
      <c r="H10" s="26"/>
      <c r="I10" s="26"/>
      <c r="J10" s="26"/>
      <c r="K10" s="20"/>
      <c r="L10" s="20"/>
      <c r="M10" s="21" t="s">
        <v>3</v>
      </c>
      <c r="N10" s="1">
        <v>10</v>
      </c>
      <c r="O10" s="27"/>
      <c r="P10" s="27"/>
      <c r="Q10" s="27"/>
      <c r="R10" s="27"/>
      <c r="S10" s="27"/>
      <c r="T10" s="9" t="s">
        <v>57</v>
      </c>
      <c r="AB10" s="14"/>
      <c r="AC10" s="14"/>
      <c r="AD10" s="14"/>
      <c r="AE10" s="14"/>
      <c r="AF10" s="2"/>
      <c r="AG10" s="2"/>
      <c r="AH10" s="2"/>
      <c r="AI10" s="2"/>
      <c r="AJ10" s="2"/>
      <c r="AK10" s="2"/>
      <c r="AL10" s="2"/>
      <c r="AM10" s="2"/>
      <c r="AN10" s="2"/>
    </row>
    <row r="11" spans="2:40" ht="21" customHeight="1" thickBot="1">
      <c r="B11" s="17">
        <v>4</v>
      </c>
      <c r="C11" s="25" t="s">
        <v>65</v>
      </c>
      <c r="D11" s="26"/>
      <c r="E11" s="26"/>
      <c r="F11" s="26"/>
      <c r="G11" s="26"/>
      <c r="H11" s="26"/>
      <c r="I11" s="26"/>
      <c r="J11" s="26"/>
      <c r="K11" s="20"/>
      <c r="L11" s="20"/>
      <c r="M11" s="21" t="s">
        <v>2</v>
      </c>
      <c r="N11" s="119">
        <v>1000</v>
      </c>
      <c r="O11" s="28">
        <f>N11-200</f>
        <v>800</v>
      </c>
      <c r="P11" s="27"/>
      <c r="Q11" s="27"/>
      <c r="R11" s="29"/>
      <c r="S11" s="29"/>
      <c r="T11" s="30"/>
      <c r="U11" s="30"/>
      <c r="V11" s="30"/>
      <c r="W11" s="30"/>
      <c r="X11" s="31"/>
      <c r="Y11" s="31"/>
      <c r="Z11" s="31"/>
      <c r="AA11" s="31"/>
      <c r="AB11" s="32"/>
      <c r="AC11" s="32"/>
      <c r="AF11" s="2"/>
      <c r="AG11" s="2"/>
      <c r="AH11" s="2"/>
      <c r="AI11" s="2"/>
      <c r="AJ11" s="2"/>
      <c r="AK11" s="2"/>
      <c r="AL11" s="2"/>
      <c r="AM11" s="2"/>
      <c r="AN11" s="2"/>
    </row>
    <row r="12" spans="2:40" ht="21" customHeight="1" hidden="1" thickBot="1">
      <c r="B12" s="17">
        <v>5</v>
      </c>
      <c r="C12" s="25" t="s">
        <v>66</v>
      </c>
      <c r="D12" s="26"/>
      <c r="E12" s="26"/>
      <c r="F12" s="26"/>
      <c r="G12" s="26"/>
      <c r="H12" s="26"/>
      <c r="I12" s="26"/>
      <c r="J12" s="26"/>
      <c r="K12" s="20"/>
      <c r="L12" s="20"/>
      <c r="M12" s="21" t="s">
        <v>4</v>
      </c>
      <c r="N12" s="146">
        <v>120</v>
      </c>
      <c r="O12" s="28">
        <f>(N12-70)/10</f>
        <v>5</v>
      </c>
      <c r="P12" s="33"/>
      <c r="Q12" s="33"/>
      <c r="R12" s="33"/>
      <c r="S12" s="33"/>
      <c r="T12" s="9"/>
      <c r="U12" s="9"/>
      <c r="AF12" s="2"/>
      <c r="AG12" s="2"/>
      <c r="AH12" s="2"/>
      <c r="AI12" s="2"/>
      <c r="AJ12" s="2"/>
      <c r="AK12" s="2"/>
      <c r="AL12" s="2"/>
      <c r="AM12" s="2"/>
      <c r="AN12" s="2"/>
    </row>
    <row r="13" spans="2:40" ht="29.25" customHeight="1">
      <c r="B13" s="34">
        <f>IF(N12&gt;180,"upozornění - výška tělesa je vyšší než 18cm-výrobek bude atyp","")</f>
      </c>
      <c r="O13" s="118"/>
      <c r="P13" s="35"/>
      <c r="Q13" s="32"/>
      <c r="R13" s="32"/>
      <c r="S13" s="32"/>
      <c r="T13" s="32"/>
      <c r="AF13" s="2"/>
      <c r="AG13" s="2"/>
      <c r="AH13" s="2"/>
      <c r="AI13" s="2"/>
      <c r="AJ13" s="2"/>
      <c r="AK13" s="2"/>
      <c r="AL13" s="2"/>
      <c r="AM13" s="2"/>
      <c r="AN13" s="2"/>
    </row>
    <row r="14" spans="2:37" s="36" customFormat="1" ht="63" customHeight="1" thickBot="1">
      <c r="B14" s="34"/>
      <c r="C14" s="37" t="s">
        <v>23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8"/>
      <c r="O14" s="34"/>
      <c r="P14" s="34"/>
      <c r="Q14" s="34"/>
      <c r="R14" s="34"/>
      <c r="S14" s="39"/>
      <c r="T14" s="32"/>
      <c r="U14" s="32"/>
      <c r="V14" s="32"/>
      <c r="W14" s="32"/>
      <c r="X14" s="32"/>
      <c r="Y14" s="32"/>
      <c r="Z14" s="32"/>
      <c r="AA14" s="32"/>
      <c r="AB14" s="32"/>
      <c r="AC14" s="35"/>
      <c r="AD14" s="35"/>
      <c r="AF14" s="40"/>
      <c r="AG14" s="40"/>
      <c r="AH14" s="40"/>
      <c r="AI14" s="40"/>
      <c r="AJ14" s="40"/>
      <c r="AK14" s="40"/>
    </row>
    <row r="15" spans="2:40" ht="34.5" customHeight="1" thickBot="1">
      <c r="B15" s="194" t="s">
        <v>70</v>
      </c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4"/>
      <c r="AF15" s="2"/>
      <c r="AG15" s="2"/>
      <c r="AH15" s="2"/>
      <c r="AI15" s="2"/>
      <c r="AJ15" s="2"/>
      <c r="AK15" s="2"/>
      <c r="AL15" s="2"/>
      <c r="AM15" s="2"/>
      <c r="AN15" s="2"/>
    </row>
    <row r="16" spans="2:30" ht="29.25" customHeight="1" thickBot="1">
      <c r="B16" s="247" t="s">
        <v>62</v>
      </c>
      <c r="C16" s="275"/>
      <c r="D16" s="182" t="s">
        <v>63</v>
      </c>
      <c r="E16" s="183"/>
      <c r="F16" s="183"/>
      <c r="G16" s="183"/>
      <c r="H16" s="184"/>
      <c r="I16" s="41" t="s">
        <v>59</v>
      </c>
      <c r="J16" s="42"/>
      <c r="K16" s="41" t="s">
        <v>60</v>
      </c>
      <c r="L16" s="42"/>
      <c r="M16" s="41" t="s">
        <v>61</v>
      </c>
      <c r="N16" s="43"/>
      <c r="O16" s="44"/>
      <c r="P16" s="45"/>
      <c r="Q16" s="45"/>
      <c r="R16" s="45"/>
      <c r="S16" s="45"/>
      <c r="T16" s="45"/>
      <c r="U16" s="45"/>
      <c r="V16" s="45"/>
      <c r="W16" s="46"/>
      <c r="X16" s="46"/>
      <c r="Y16" s="46"/>
      <c r="Z16" s="46"/>
      <c r="AA16" s="46"/>
      <c r="AB16" s="46"/>
      <c r="AC16" s="46"/>
      <c r="AD16" s="47"/>
    </row>
    <row r="17" spans="2:30" ht="29.25" customHeight="1" thickBot="1">
      <c r="B17" s="276"/>
      <c r="C17" s="277"/>
      <c r="D17" s="272" t="s">
        <v>71</v>
      </c>
      <c r="E17" s="273"/>
      <c r="F17" s="273"/>
      <c r="G17" s="273"/>
      <c r="H17" s="274"/>
      <c r="I17" s="142">
        <f>$N$12</f>
        <v>120</v>
      </c>
      <c r="J17" s="142" t="s">
        <v>58</v>
      </c>
      <c r="K17" s="142">
        <f>U17</f>
        <v>1000</v>
      </c>
      <c r="L17" s="142" t="s">
        <v>58</v>
      </c>
      <c r="M17" s="143">
        <v>180</v>
      </c>
      <c r="N17" s="144"/>
      <c r="O17" s="145"/>
      <c r="P17" s="48" t="s">
        <v>43</v>
      </c>
      <c r="Q17" s="49"/>
      <c r="R17" s="50"/>
      <c r="S17" s="50"/>
      <c r="T17" s="50"/>
      <c r="U17" s="51">
        <f>$N$11</f>
        <v>1000</v>
      </c>
      <c r="V17" s="52" t="s">
        <v>67</v>
      </c>
      <c r="W17" s="270" t="s">
        <v>44</v>
      </c>
      <c r="X17" s="271"/>
      <c r="Y17" s="271"/>
      <c r="Z17" s="271"/>
      <c r="AA17" s="271"/>
      <c r="AB17" s="185">
        <f>$O$11</f>
        <v>800</v>
      </c>
      <c r="AC17" s="185"/>
      <c r="AD17" s="53" t="s">
        <v>67</v>
      </c>
    </row>
    <row r="18" spans="2:30" ht="29.25" customHeight="1" thickBot="1">
      <c r="B18" s="54"/>
      <c r="C18" s="55"/>
      <c r="D18" s="55"/>
      <c r="E18" s="55"/>
      <c r="F18" s="55"/>
      <c r="G18" s="54"/>
      <c r="H18" s="55"/>
      <c r="I18" s="55"/>
      <c r="J18" s="55"/>
      <c r="K18" s="55"/>
      <c r="L18" s="55"/>
      <c r="M18" s="55"/>
      <c r="N18" s="56"/>
      <c r="O18" s="55"/>
      <c r="P18" s="54"/>
      <c r="Q18" s="57"/>
      <c r="R18" s="55"/>
      <c r="S18" s="55"/>
      <c r="T18" s="55"/>
      <c r="U18" s="58"/>
      <c r="V18" s="59"/>
      <c r="W18" s="54"/>
      <c r="X18" s="55"/>
      <c r="Y18" s="55"/>
      <c r="Z18" s="55"/>
      <c r="AA18" s="55"/>
      <c r="AB18" s="55"/>
      <c r="AC18" s="60"/>
      <c r="AD18" s="59"/>
    </row>
    <row r="19" spans="2:31" ht="30" customHeight="1" thickBot="1">
      <c r="B19" s="211" t="s">
        <v>41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3"/>
      <c r="Q19" s="50"/>
      <c r="R19" s="211" t="s">
        <v>42</v>
      </c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3"/>
      <c r="AE19" s="2" t="s">
        <v>45</v>
      </c>
    </row>
    <row r="20" spans="2:30" ht="25.5" customHeight="1" thickBot="1">
      <c r="B20" s="61" t="s">
        <v>29</v>
      </c>
      <c r="C20" s="62"/>
      <c r="D20" s="62"/>
      <c r="E20" s="62"/>
      <c r="F20" s="63"/>
      <c r="G20" s="120">
        <f>$N$9</f>
        <v>75</v>
      </c>
      <c r="H20" s="121" t="s">
        <v>0</v>
      </c>
      <c r="I20" s="165" t="s">
        <v>40</v>
      </c>
      <c r="J20" s="166"/>
      <c r="K20" s="166"/>
      <c r="L20" s="166"/>
      <c r="M20" s="166"/>
      <c r="N20" s="166"/>
      <c r="O20" s="166"/>
      <c r="P20" s="167"/>
      <c r="Q20" s="122"/>
      <c r="R20" s="168" t="s">
        <v>47</v>
      </c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70"/>
    </row>
    <row r="21" spans="2:38" s="34" customFormat="1" ht="25.5" customHeight="1" thickBot="1">
      <c r="B21" s="64" t="s">
        <v>36</v>
      </c>
      <c r="C21" s="65"/>
      <c r="D21" s="65"/>
      <c r="E21" s="65"/>
      <c r="F21" s="66"/>
      <c r="G21" s="123">
        <f>G20-($N$10/2)</f>
        <v>70</v>
      </c>
      <c r="H21" s="124" t="s">
        <v>0</v>
      </c>
      <c r="I21" s="156" t="s">
        <v>37</v>
      </c>
      <c r="J21" s="157"/>
      <c r="K21" s="158"/>
      <c r="L21" s="278" t="s">
        <v>38</v>
      </c>
      <c r="M21" s="279"/>
      <c r="N21" s="280"/>
      <c r="O21" s="171" t="s">
        <v>39</v>
      </c>
      <c r="P21" s="172"/>
      <c r="Q21" s="125"/>
      <c r="R21" s="177" t="s">
        <v>32</v>
      </c>
      <c r="S21" s="178"/>
      <c r="T21" s="179"/>
      <c r="U21" s="180" t="s">
        <v>17</v>
      </c>
      <c r="V21" s="179"/>
      <c r="W21" s="180" t="s">
        <v>18</v>
      </c>
      <c r="X21" s="179"/>
      <c r="Y21" s="180" t="s">
        <v>19</v>
      </c>
      <c r="Z21" s="179"/>
      <c r="AA21" s="180" t="s">
        <v>20</v>
      </c>
      <c r="AB21" s="179"/>
      <c r="AC21" s="180" t="s">
        <v>21</v>
      </c>
      <c r="AD21" s="181"/>
      <c r="AE21" s="35"/>
      <c r="AF21" s="3"/>
      <c r="AG21" s="3"/>
      <c r="AH21" s="3"/>
      <c r="AI21" s="3"/>
      <c r="AJ21" s="3"/>
      <c r="AK21" s="3"/>
      <c r="AL21" s="3"/>
    </row>
    <row r="22" spans="2:40" ht="25.5" customHeight="1" thickBot="1">
      <c r="B22" s="69" t="s">
        <v>30</v>
      </c>
      <c r="C22" s="70"/>
      <c r="D22" s="70"/>
      <c r="E22" s="70"/>
      <c r="F22" s="70"/>
      <c r="G22" s="126">
        <f>$N$10</f>
        <v>10</v>
      </c>
      <c r="H22" s="124" t="s">
        <v>0</v>
      </c>
      <c r="I22" s="159"/>
      <c r="J22" s="160"/>
      <c r="K22" s="161"/>
      <c r="L22" s="281"/>
      <c r="M22" s="282"/>
      <c r="N22" s="283"/>
      <c r="O22" s="173"/>
      <c r="P22" s="174"/>
      <c r="Q22" s="128"/>
      <c r="R22" s="129" t="s">
        <v>31</v>
      </c>
      <c r="S22" s="130">
        <f>(0.01*I24/0.036)^2</f>
        <v>135.95944212669997</v>
      </c>
      <c r="T22" s="130" t="s">
        <v>9</v>
      </c>
      <c r="U22" s="131">
        <f>(0.01*I24/0.0725)^2</f>
        <v>33.52265150938467</v>
      </c>
      <c r="V22" s="130" t="s">
        <v>9</v>
      </c>
      <c r="W22" s="131">
        <f>(0.01*I24/0.13)^2</f>
        <v>10.42623887551498</v>
      </c>
      <c r="X22" s="130" t="s">
        <v>9</v>
      </c>
      <c r="Y22" s="131">
        <f>(0.01*I24/0.196)^2</f>
        <v>4.586720038426778</v>
      </c>
      <c r="Z22" s="130" t="s">
        <v>9</v>
      </c>
      <c r="AA22" s="131">
        <f>(0.01*I24/0.3)^2</f>
        <v>1.9578159666244794</v>
      </c>
      <c r="AB22" s="130" t="s">
        <v>9</v>
      </c>
      <c r="AC22" s="131">
        <f>(0.01*I24/0.424)^2</f>
        <v>0.9801276977805888</v>
      </c>
      <c r="AD22" s="132" t="s">
        <v>9</v>
      </c>
      <c r="AE22" s="3"/>
      <c r="AH22" s="2"/>
      <c r="AI22" s="2"/>
      <c r="AJ22" s="2"/>
      <c r="AK22" s="2"/>
      <c r="AL22" s="2"/>
      <c r="AM22" s="2"/>
      <c r="AN22" s="2"/>
    </row>
    <row r="23" spans="2:30" s="72" customFormat="1" ht="25.5" customHeight="1" thickBot="1">
      <c r="B23" s="268" t="s">
        <v>28</v>
      </c>
      <c r="C23" s="269"/>
      <c r="D23" s="269"/>
      <c r="E23" s="269"/>
      <c r="F23" s="269"/>
      <c r="G23" s="133">
        <f>$N$8</f>
        <v>20</v>
      </c>
      <c r="H23" s="134" t="s">
        <v>0</v>
      </c>
      <c r="I23" s="162"/>
      <c r="J23" s="163"/>
      <c r="K23" s="164"/>
      <c r="L23" s="284"/>
      <c r="M23" s="285"/>
      <c r="N23" s="286"/>
      <c r="O23" s="175"/>
      <c r="P23" s="176"/>
      <c r="Q23" s="127"/>
      <c r="R23" s="168" t="s">
        <v>46</v>
      </c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70"/>
    </row>
    <row r="24" spans="2:30" s="72" customFormat="1" ht="29.25" customHeight="1" thickBot="1">
      <c r="B24" s="238" t="s">
        <v>56</v>
      </c>
      <c r="C24" s="265"/>
      <c r="D24" s="265"/>
      <c r="E24" s="244">
        <f>((EXP(LN(($G$21-G23)/50)*1.4))*$L$47)/100*$O$11/10*1.87</f>
        <v>488.09991999999994</v>
      </c>
      <c r="F24" s="244"/>
      <c r="G24" s="244"/>
      <c r="H24" s="255" t="s">
        <v>6</v>
      </c>
      <c r="I24" s="258">
        <f>0.86*E24/$N$10</f>
        <v>41.97659312</v>
      </c>
      <c r="J24" s="228" t="s">
        <v>5</v>
      </c>
      <c r="K24" s="229"/>
      <c r="L24" s="200">
        <f>0.0014*(I24)-0.0027</f>
        <v>0.056067230367999994</v>
      </c>
      <c r="M24" s="201"/>
      <c r="N24" s="136" t="s">
        <v>8</v>
      </c>
      <c r="O24" s="204">
        <f>0.0066*(EXP(LN(I24)*1.7681))*$O$11/100</f>
        <v>39.10865958452238</v>
      </c>
      <c r="P24" s="229" t="s">
        <v>7</v>
      </c>
      <c r="Q24" s="125"/>
      <c r="R24" s="177" t="s">
        <v>33</v>
      </c>
      <c r="S24" s="178"/>
      <c r="T24" s="181"/>
      <c r="U24" s="177" t="s">
        <v>12</v>
      </c>
      <c r="V24" s="181"/>
      <c r="W24" s="177" t="s">
        <v>13</v>
      </c>
      <c r="X24" s="179"/>
      <c r="Y24" s="180" t="s">
        <v>14</v>
      </c>
      <c r="Z24" s="179"/>
      <c r="AA24" s="180" t="s">
        <v>15</v>
      </c>
      <c r="AB24" s="179"/>
      <c r="AC24" s="180" t="s">
        <v>16</v>
      </c>
      <c r="AD24" s="181"/>
    </row>
    <row r="25" spans="2:32" s="34" customFormat="1" ht="29.25" customHeight="1" thickBot="1">
      <c r="B25" s="266"/>
      <c r="C25" s="267"/>
      <c r="D25" s="267"/>
      <c r="E25" s="260"/>
      <c r="F25" s="260"/>
      <c r="G25" s="260"/>
      <c r="H25" s="256"/>
      <c r="I25" s="259"/>
      <c r="J25" s="230"/>
      <c r="K25" s="231"/>
      <c r="L25" s="202"/>
      <c r="M25" s="203"/>
      <c r="N25" s="137"/>
      <c r="O25" s="205"/>
      <c r="P25" s="231"/>
      <c r="Q25" s="125"/>
      <c r="R25" s="129" t="s">
        <v>31</v>
      </c>
      <c r="S25" s="130">
        <f>(0.01*I24/0.09)^2</f>
        <v>21.75351074027199</v>
      </c>
      <c r="T25" s="130" t="s">
        <v>9</v>
      </c>
      <c r="U25" s="131">
        <f>(0.01*I24/0.19)^2</f>
        <v>4.880981634243853</v>
      </c>
      <c r="V25" s="130" t="s">
        <v>9</v>
      </c>
      <c r="W25" s="131">
        <f>(0.01*I24/0.3)^2</f>
        <v>1.9578159666244794</v>
      </c>
      <c r="X25" s="130" t="s">
        <v>9</v>
      </c>
      <c r="Y25" s="131">
        <f>(0.01*I24/0.65)^2</f>
        <v>0.41704955502059915</v>
      </c>
      <c r="Z25" s="130" t="s">
        <v>9</v>
      </c>
      <c r="AA25" s="131">
        <f>(0.01*I24/1.01)^2</f>
        <v>0.1727315331792992</v>
      </c>
      <c r="AB25" s="130" t="s">
        <v>9</v>
      </c>
      <c r="AC25" s="131">
        <f>(0.01*I24/1.31)^2</f>
        <v>0.10267667210314264</v>
      </c>
      <c r="AD25" s="132" t="s">
        <v>9</v>
      </c>
      <c r="AE25" s="74"/>
      <c r="AF25" s="3"/>
    </row>
    <row r="26" spans="2:40" ht="29.25" customHeight="1">
      <c r="B26" s="75"/>
      <c r="C26" s="75"/>
      <c r="D26" s="76"/>
      <c r="E26" s="76"/>
      <c r="F26" s="76"/>
      <c r="G26" s="76"/>
      <c r="H26" s="77"/>
      <c r="I26" s="78"/>
      <c r="J26" s="79"/>
      <c r="K26" s="79"/>
      <c r="L26" s="78"/>
      <c r="M26" s="78"/>
      <c r="N26" s="80"/>
      <c r="O26" s="81"/>
      <c r="P26" s="79"/>
      <c r="Q26" s="34"/>
      <c r="R26" s="82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4"/>
      <c r="AF26" s="2"/>
      <c r="AG26" s="2"/>
      <c r="AH26" s="2"/>
      <c r="AI26" s="2"/>
      <c r="AJ26" s="2"/>
      <c r="AK26" s="2"/>
      <c r="AL26" s="2"/>
      <c r="AM26" s="2"/>
      <c r="AN26" s="2"/>
    </row>
    <row r="27" spans="2:40" ht="29.25" customHeight="1">
      <c r="B27" s="75"/>
      <c r="C27" s="75"/>
      <c r="D27" s="76"/>
      <c r="E27" s="76"/>
      <c r="F27" s="76"/>
      <c r="G27" s="76"/>
      <c r="H27" s="77"/>
      <c r="I27" s="78"/>
      <c r="J27" s="79"/>
      <c r="K27" s="79"/>
      <c r="L27" s="78"/>
      <c r="M27" s="78"/>
      <c r="N27" s="80"/>
      <c r="O27" s="81"/>
      <c r="P27" s="79"/>
      <c r="Q27" s="34"/>
      <c r="R27" s="85" t="s">
        <v>48</v>
      </c>
      <c r="S27" s="86"/>
      <c r="T27" s="9"/>
      <c r="U27" s="83"/>
      <c r="V27" s="83"/>
      <c r="W27" s="83"/>
      <c r="X27" s="83"/>
      <c r="Y27" s="83"/>
      <c r="Z27" s="83"/>
      <c r="AA27" s="83"/>
      <c r="AB27" s="83"/>
      <c r="AC27" s="83"/>
      <c r="AD27" s="84"/>
      <c r="AF27" s="2"/>
      <c r="AG27" s="2"/>
      <c r="AH27" s="2"/>
      <c r="AI27" s="2"/>
      <c r="AJ27" s="2"/>
      <c r="AK27" s="2"/>
      <c r="AL27" s="2"/>
      <c r="AM27" s="2"/>
      <c r="AN27" s="2"/>
    </row>
    <row r="28" spans="2:40" ht="29.25" customHeight="1" thickBot="1">
      <c r="B28" s="75"/>
      <c r="C28" s="75"/>
      <c r="D28" s="76"/>
      <c r="E28" s="76"/>
      <c r="F28" s="76"/>
      <c r="G28" s="76"/>
      <c r="H28" s="77"/>
      <c r="I28" s="78"/>
      <c r="J28" s="79"/>
      <c r="K28" s="79"/>
      <c r="L28" s="78"/>
      <c r="M28" s="78"/>
      <c r="N28" s="80"/>
      <c r="O28" s="81"/>
      <c r="P28" s="79"/>
      <c r="Q28" s="68"/>
      <c r="R28" s="9" t="s">
        <v>49</v>
      </c>
      <c r="U28" s="83"/>
      <c r="V28" s="83"/>
      <c r="W28" s="83"/>
      <c r="X28" s="83"/>
      <c r="Y28" s="83"/>
      <c r="Z28" s="83"/>
      <c r="AA28" s="83"/>
      <c r="AB28" s="83"/>
      <c r="AC28" s="83"/>
      <c r="AD28" s="84"/>
      <c r="AF28" s="2"/>
      <c r="AG28" s="2"/>
      <c r="AH28" s="2"/>
      <c r="AI28" s="2"/>
      <c r="AJ28" s="2"/>
      <c r="AK28" s="2"/>
      <c r="AL28" s="2"/>
      <c r="AM28" s="2"/>
      <c r="AN28" s="2"/>
    </row>
    <row r="29" spans="2:40" ht="29.25" customHeight="1" thickBot="1">
      <c r="B29" s="75"/>
      <c r="C29" s="75"/>
      <c r="D29" s="76"/>
      <c r="E29" s="76"/>
      <c r="F29" s="76"/>
      <c r="G29" s="76"/>
      <c r="H29" s="77"/>
      <c r="I29" s="78"/>
      <c r="J29" s="79"/>
      <c r="K29" s="79"/>
      <c r="L29" s="78"/>
      <c r="M29" s="78"/>
      <c r="N29" s="80"/>
      <c r="O29" s="81"/>
      <c r="P29" s="79"/>
      <c r="Q29" s="68"/>
      <c r="R29" s="73" t="s">
        <v>50</v>
      </c>
      <c r="S29" s="261">
        <v>0.8</v>
      </c>
      <c r="T29" s="262"/>
      <c r="U29" s="83"/>
      <c r="V29" s="83"/>
      <c r="W29" s="83"/>
      <c r="X29" s="83"/>
      <c r="Y29" s="83"/>
      <c r="Z29" s="83"/>
      <c r="AA29" s="83"/>
      <c r="AB29" s="83"/>
      <c r="AC29" s="83"/>
      <c r="AD29" s="84"/>
      <c r="AF29" s="2"/>
      <c r="AG29" s="2"/>
      <c r="AH29" s="2"/>
      <c r="AI29" s="2"/>
      <c r="AJ29" s="2"/>
      <c r="AK29" s="2"/>
      <c r="AL29" s="2"/>
      <c r="AM29" s="2"/>
      <c r="AN29" s="2"/>
    </row>
    <row r="30" spans="2:40" ht="29.25" customHeight="1" thickBot="1">
      <c r="B30" s="75"/>
      <c r="C30" s="75"/>
      <c r="D30" s="76"/>
      <c r="E30" s="76"/>
      <c r="F30" s="76"/>
      <c r="G30" s="76"/>
      <c r="H30" s="77"/>
      <c r="I30" s="78"/>
      <c r="J30" s="79"/>
      <c r="K30" s="79"/>
      <c r="L30" s="78"/>
      <c r="M30" s="78"/>
      <c r="N30" s="80"/>
      <c r="O30" s="81"/>
      <c r="P30" s="79"/>
      <c r="Q30" s="68"/>
      <c r="R30" s="234">
        <f>(0.01*I24/S29)^2</f>
        <v>0.2753178703065674</v>
      </c>
      <c r="S30" s="257"/>
      <c r="T30" s="87" t="s">
        <v>9</v>
      </c>
      <c r="U30" s="83"/>
      <c r="V30" s="83"/>
      <c r="W30" s="83"/>
      <c r="X30" s="83"/>
      <c r="Y30" s="83"/>
      <c r="Z30" s="83"/>
      <c r="AA30" s="83"/>
      <c r="AB30" s="83"/>
      <c r="AC30" s="83"/>
      <c r="AD30" s="84"/>
      <c r="AF30" s="2"/>
      <c r="AG30" s="2"/>
      <c r="AH30" s="2"/>
      <c r="AI30" s="2"/>
      <c r="AJ30" s="2"/>
      <c r="AK30" s="2"/>
      <c r="AL30" s="2"/>
      <c r="AM30" s="2"/>
      <c r="AN30" s="2"/>
    </row>
    <row r="31" spans="2:40" ht="29.25" customHeight="1" thickBot="1">
      <c r="B31" s="75"/>
      <c r="C31" s="75"/>
      <c r="D31" s="76"/>
      <c r="E31" s="76"/>
      <c r="F31" s="76"/>
      <c r="G31" s="76"/>
      <c r="H31" s="77"/>
      <c r="I31" s="78"/>
      <c r="J31" s="79"/>
      <c r="K31" s="79"/>
      <c r="L31" s="78"/>
      <c r="M31" s="78"/>
      <c r="N31" s="80"/>
      <c r="O31" s="81"/>
      <c r="P31" s="79"/>
      <c r="Q31" s="68"/>
      <c r="R31" s="82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4"/>
      <c r="AF31" s="2"/>
      <c r="AG31" s="2"/>
      <c r="AH31" s="2"/>
      <c r="AI31" s="2"/>
      <c r="AJ31" s="2"/>
      <c r="AK31" s="2"/>
      <c r="AL31" s="2"/>
      <c r="AM31" s="2"/>
      <c r="AN31" s="2"/>
    </row>
    <row r="32" spans="2:30" s="72" customFormat="1" ht="29.25" customHeight="1" thickBot="1">
      <c r="B32" s="194" t="s">
        <v>68</v>
      </c>
      <c r="C32" s="195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7"/>
    </row>
    <row r="33" spans="2:40" ht="29.25" customHeight="1" thickBot="1">
      <c r="B33" s="247" t="s">
        <v>62</v>
      </c>
      <c r="C33" s="248"/>
      <c r="D33" s="253" t="s">
        <v>63</v>
      </c>
      <c r="E33" s="254"/>
      <c r="F33" s="254"/>
      <c r="G33" s="254"/>
      <c r="H33" s="254"/>
      <c r="I33" s="41" t="s">
        <v>59</v>
      </c>
      <c r="J33" s="42"/>
      <c r="K33" s="41" t="s">
        <v>60</v>
      </c>
      <c r="L33" s="42"/>
      <c r="M33" s="41" t="s">
        <v>61</v>
      </c>
      <c r="N33" s="43"/>
      <c r="O33" s="44"/>
      <c r="P33" s="45"/>
      <c r="Q33" s="45"/>
      <c r="R33" s="45"/>
      <c r="S33" s="45"/>
      <c r="T33" s="45"/>
      <c r="U33" s="45"/>
      <c r="V33" s="45"/>
      <c r="W33" s="46"/>
      <c r="X33" s="46"/>
      <c r="Y33" s="46"/>
      <c r="Z33" s="46"/>
      <c r="AA33" s="46"/>
      <c r="AB33" s="46"/>
      <c r="AC33" s="46"/>
      <c r="AD33" s="47"/>
      <c r="AF33" s="2"/>
      <c r="AG33" s="2"/>
      <c r="AH33" s="2"/>
      <c r="AI33" s="2"/>
      <c r="AJ33" s="2"/>
      <c r="AK33" s="2"/>
      <c r="AL33" s="2"/>
      <c r="AM33" s="2"/>
      <c r="AN33" s="2"/>
    </row>
    <row r="34" spans="2:30" s="138" customFormat="1" ht="29.25" customHeight="1" thickBot="1">
      <c r="B34" s="249"/>
      <c r="C34" s="250"/>
      <c r="D34" s="251" t="s">
        <v>72</v>
      </c>
      <c r="E34" s="252"/>
      <c r="F34" s="252"/>
      <c r="G34" s="252"/>
      <c r="H34" s="252"/>
      <c r="I34" s="142">
        <v>120</v>
      </c>
      <c r="J34" s="142" t="s">
        <v>58</v>
      </c>
      <c r="K34" s="142">
        <f>U34</f>
        <v>1000</v>
      </c>
      <c r="L34" s="142" t="s">
        <v>58</v>
      </c>
      <c r="M34" s="143">
        <v>180</v>
      </c>
      <c r="N34" s="144" t="s">
        <v>58</v>
      </c>
      <c r="O34" s="145"/>
      <c r="P34" s="48" t="s">
        <v>43</v>
      </c>
      <c r="Q34" s="141"/>
      <c r="R34" s="50"/>
      <c r="S34" s="50"/>
      <c r="T34" s="50"/>
      <c r="U34" s="139">
        <f>$N$11</f>
        <v>1000</v>
      </c>
      <c r="V34" s="140" t="s">
        <v>67</v>
      </c>
      <c r="W34" s="198" t="s">
        <v>44</v>
      </c>
      <c r="X34" s="199"/>
      <c r="Y34" s="199"/>
      <c r="Z34" s="199"/>
      <c r="AA34" s="199"/>
      <c r="AB34" s="192">
        <f>$O$11</f>
        <v>800</v>
      </c>
      <c r="AC34" s="193"/>
      <c r="AD34" s="135" t="s">
        <v>67</v>
      </c>
    </row>
    <row r="35" spans="2:30" s="72" customFormat="1" ht="15" customHeight="1" thickBot="1">
      <c r="B35" s="54"/>
      <c r="C35" s="55"/>
      <c r="D35" s="55"/>
      <c r="E35" s="55"/>
      <c r="F35" s="55"/>
      <c r="G35" s="54"/>
      <c r="H35" s="55"/>
      <c r="I35" s="55"/>
      <c r="J35" s="55"/>
      <c r="K35" s="55"/>
      <c r="L35" s="55"/>
      <c r="M35" s="55"/>
      <c r="N35" s="56"/>
      <c r="O35" s="55"/>
      <c r="P35" s="54"/>
      <c r="Q35" s="57"/>
      <c r="R35" s="55"/>
      <c r="S35" s="55"/>
      <c r="T35" s="55"/>
      <c r="U35" s="58"/>
      <c r="V35" s="59"/>
      <c r="W35" s="54"/>
      <c r="X35" s="55"/>
      <c r="Y35" s="55"/>
      <c r="Z35" s="55"/>
      <c r="AA35" s="55"/>
      <c r="AB35" s="55"/>
      <c r="AC35" s="60"/>
      <c r="AD35" s="59"/>
    </row>
    <row r="36" spans="2:30" s="72" customFormat="1" ht="24.75" customHeight="1" thickBot="1">
      <c r="B36" s="211" t="s">
        <v>41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3"/>
      <c r="Q36" s="50"/>
      <c r="R36" s="211" t="s">
        <v>42</v>
      </c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3"/>
    </row>
    <row r="37" spans="2:30" s="72" customFormat="1" ht="24.75" customHeight="1" thickBot="1">
      <c r="B37" s="61" t="s">
        <v>29</v>
      </c>
      <c r="C37" s="62"/>
      <c r="D37" s="62"/>
      <c r="E37" s="62"/>
      <c r="F37" s="63"/>
      <c r="G37" s="120">
        <f>$N$9</f>
        <v>75</v>
      </c>
      <c r="H37" s="121" t="s">
        <v>0</v>
      </c>
      <c r="I37" s="214" t="s">
        <v>40</v>
      </c>
      <c r="J37" s="215"/>
      <c r="K37" s="215"/>
      <c r="L37" s="215"/>
      <c r="M37" s="215"/>
      <c r="N37" s="215"/>
      <c r="O37" s="215"/>
      <c r="P37" s="216"/>
      <c r="Q37" s="122"/>
      <c r="R37" s="168" t="s">
        <v>47</v>
      </c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70"/>
    </row>
    <row r="38" spans="2:30" s="72" customFormat="1" ht="24.75" customHeight="1" thickBot="1">
      <c r="B38" s="64" t="s">
        <v>36</v>
      </c>
      <c r="C38" s="65"/>
      <c r="D38" s="65"/>
      <c r="E38" s="65"/>
      <c r="F38" s="66"/>
      <c r="G38" s="123">
        <f>G37-($N$10/2)</f>
        <v>70</v>
      </c>
      <c r="H38" s="124" t="s">
        <v>0</v>
      </c>
      <c r="I38" s="217" t="s">
        <v>37</v>
      </c>
      <c r="J38" s="218"/>
      <c r="K38" s="218"/>
      <c r="L38" s="222" t="s">
        <v>38</v>
      </c>
      <c r="M38" s="218"/>
      <c r="N38" s="218"/>
      <c r="O38" s="223" t="s">
        <v>39</v>
      </c>
      <c r="P38" s="224"/>
      <c r="Q38" s="125"/>
      <c r="R38" s="186" t="s">
        <v>32</v>
      </c>
      <c r="S38" s="187"/>
      <c r="T38" s="188"/>
      <c r="U38" s="209" t="s">
        <v>17</v>
      </c>
      <c r="V38" s="188"/>
      <c r="W38" s="209" t="s">
        <v>18</v>
      </c>
      <c r="X38" s="188"/>
      <c r="Y38" s="209" t="s">
        <v>19</v>
      </c>
      <c r="Z38" s="188"/>
      <c r="AA38" s="209" t="s">
        <v>20</v>
      </c>
      <c r="AB38" s="188"/>
      <c r="AC38" s="209" t="s">
        <v>21</v>
      </c>
      <c r="AD38" s="210"/>
    </row>
    <row r="39" spans="2:30" s="72" customFormat="1" ht="24.75" customHeight="1" thickBot="1">
      <c r="B39" s="69" t="s">
        <v>30</v>
      </c>
      <c r="C39" s="70"/>
      <c r="D39" s="70"/>
      <c r="E39" s="70"/>
      <c r="F39" s="70"/>
      <c r="G39" s="126">
        <f>$N$10</f>
        <v>10</v>
      </c>
      <c r="H39" s="124" t="s">
        <v>0</v>
      </c>
      <c r="I39" s="219"/>
      <c r="J39" s="218"/>
      <c r="K39" s="218"/>
      <c r="L39" s="218"/>
      <c r="M39" s="218"/>
      <c r="N39" s="218"/>
      <c r="O39" s="218"/>
      <c r="P39" s="224"/>
      <c r="Q39" s="128"/>
      <c r="R39" s="129"/>
      <c r="S39" s="130">
        <f>(0.01*I41/0.036)^2</f>
        <v>326.64255970939655</v>
      </c>
      <c r="T39" s="130" t="s">
        <v>9</v>
      </c>
      <c r="U39" s="131">
        <f>(0.01*I41/0.0725)^2</f>
        <v>80.53817025129665</v>
      </c>
      <c r="V39" s="130" t="s">
        <v>9</v>
      </c>
      <c r="W39" s="131">
        <f>(0.01*I41/0.13)^2</f>
        <v>25.04903889842473</v>
      </c>
      <c r="X39" s="130" t="s">
        <v>9</v>
      </c>
      <c r="Y39" s="131">
        <f>(0.01*I41/0.196)^2</f>
        <v>11.019594892320333</v>
      </c>
      <c r="Z39" s="130" t="s">
        <v>9</v>
      </c>
      <c r="AA39" s="131">
        <f>(0.01*I41/0.3)^2</f>
        <v>4.703652859815311</v>
      </c>
      <c r="AB39" s="130" t="s">
        <v>9</v>
      </c>
      <c r="AC39" s="131">
        <f>(0.01*I41/0.424)^2</f>
        <v>2.354756793917864</v>
      </c>
      <c r="AD39" s="132" t="s">
        <v>9</v>
      </c>
    </row>
    <row r="40" spans="2:30" s="72" customFormat="1" ht="24.75" customHeight="1" thickBot="1">
      <c r="B40" s="189" t="s">
        <v>28</v>
      </c>
      <c r="C40" s="190"/>
      <c r="D40" s="190"/>
      <c r="E40" s="190"/>
      <c r="F40" s="191"/>
      <c r="G40" s="133">
        <f>$N$8</f>
        <v>20</v>
      </c>
      <c r="H40" s="134" t="s">
        <v>0</v>
      </c>
      <c r="I40" s="220"/>
      <c r="J40" s="221"/>
      <c r="K40" s="221"/>
      <c r="L40" s="221"/>
      <c r="M40" s="221"/>
      <c r="N40" s="221"/>
      <c r="O40" s="221"/>
      <c r="P40" s="225"/>
      <c r="Q40" s="127"/>
      <c r="R40" s="206" t="s">
        <v>46</v>
      </c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8"/>
    </row>
    <row r="41" spans="2:30" s="72" customFormat="1" ht="24.75" customHeight="1" thickBot="1">
      <c r="B41" s="238" t="s">
        <v>56</v>
      </c>
      <c r="C41" s="239"/>
      <c r="D41" s="240"/>
      <c r="E41" s="244">
        <f>E24*1.55</f>
        <v>756.5548759999999</v>
      </c>
      <c r="F41" s="245"/>
      <c r="G41" s="245"/>
      <c r="H41" s="255" t="s">
        <v>6</v>
      </c>
      <c r="I41" s="226">
        <f>0.86*E41/$N$10</f>
        <v>65.06371933599999</v>
      </c>
      <c r="J41" s="228" t="s">
        <v>5</v>
      </c>
      <c r="K41" s="229"/>
      <c r="L41" s="200">
        <f>0.0014*(I41)-0.0027</f>
        <v>0.08838920707039999</v>
      </c>
      <c r="M41" s="201"/>
      <c r="N41" s="136" t="s">
        <v>8</v>
      </c>
      <c r="O41" s="204">
        <f>0.0066*(EXP(LN(I41)*1.7681))*$O$11/100</f>
        <v>84.8786389001396</v>
      </c>
      <c r="P41" s="229" t="s">
        <v>7</v>
      </c>
      <c r="Q41" s="125"/>
      <c r="R41" s="177" t="s">
        <v>33</v>
      </c>
      <c r="S41" s="178"/>
      <c r="T41" s="178"/>
      <c r="U41" s="177" t="s">
        <v>12</v>
      </c>
      <c r="V41" s="181"/>
      <c r="W41" s="187" t="s">
        <v>13</v>
      </c>
      <c r="X41" s="188"/>
      <c r="Y41" s="209" t="s">
        <v>14</v>
      </c>
      <c r="Z41" s="188"/>
      <c r="AA41" s="209" t="s">
        <v>15</v>
      </c>
      <c r="AB41" s="188"/>
      <c r="AC41" s="209" t="s">
        <v>16</v>
      </c>
      <c r="AD41" s="210"/>
    </row>
    <row r="42" spans="2:40" ht="24.75" customHeight="1" thickBot="1">
      <c r="B42" s="241"/>
      <c r="C42" s="242"/>
      <c r="D42" s="243"/>
      <c r="E42" s="246"/>
      <c r="F42" s="246"/>
      <c r="G42" s="246"/>
      <c r="H42" s="256"/>
      <c r="I42" s="227"/>
      <c r="J42" s="230"/>
      <c r="K42" s="231"/>
      <c r="L42" s="232"/>
      <c r="M42" s="233"/>
      <c r="N42" s="137"/>
      <c r="O42" s="205"/>
      <c r="P42" s="231"/>
      <c r="Q42" s="125"/>
      <c r="R42" s="129"/>
      <c r="S42" s="130">
        <f>(0.01*I41/0.09)^2</f>
        <v>52.26280955350345</v>
      </c>
      <c r="T42" s="130" t="s">
        <v>9</v>
      </c>
      <c r="U42" s="131">
        <f>(0.01*I41/0.19)^2</f>
        <v>11.726558376270857</v>
      </c>
      <c r="V42" s="130" t="s">
        <v>9</v>
      </c>
      <c r="W42" s="131">
        <f>(0.01*I41/0.3)^2</f>
        <v>4.703652859815311</v>
      </c>
      <c r="X42" s="130" t="s">
        <v>9</v>
      </c>
      <c r="Y42" s="131">
        <f>(0.01*I41/0.65)^2</f>
        <v>1.001961555936989</v>
      </c>
      <c r="Z42" s="130" t="s">
        <v>9</v>
      </c>
      <c r="AA42" s="131">
        <f>(0.01*I41/1.01)^2</f>
        <v>0.41498750846326626</v>
      </c>
      <c r="AB42" s="130" t="s">
        <v>9</v>
      </c>
      <c r="AC42" s="131">
        <f>(0.01*I41/1.31)^2</f>
        <v>0.2466807047278002</v>
      </c>
      <c r="AD42" s="132" t="s">
        <v>9</v>
      </c>
      <c r="AF42" s="2"/>
      <c r="AG42" s="2"/>
      <c r="AH42" s="2"/>
      <c r="AI42" s="2"/>
      <c r="AJ42" s="2"/>
      <c r="AK42" s="2"/>
      <c r="AL42" s="2"/>
      <c r="AM42" s="2"/>
      <c r="AN42" s="2"/>
    </row>
    <row r="43" spans="2:40" ht="13.5" customHeight="1">
      <c r="B43" s="88" t="s">
        <v>55</v>
      </c>
      <c r="C43" s="88"/>
      <c r="D43" s="88"/>
      <c r="E43" s="88"/>
      <c r="F43" s="88"/>
      <c r="G43" s="88"/>
      <c r="H43" s="88"/>
      <c r="I43" s="89"/>
      <c r="J43" s="89"/>
      <c r="K43" s="89"/>
      <c r="L43" s="89"/>
      <c r="M43" s="89"/>
      <c r="N43" s="90"/>
      <c r="O43" s="89"/>
      <c r="P43" s="89"/>
      <c r="Q43" s="67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F43" s="2"/>
      <c r="AG43" s="2"/>
      <c r="AH43" s="2"/>
      <c r="AI43" s="2"/>
      <c r="AJ43" s="2"/>
      <c r="AK43" s="2"/>
      <c r="AL43" s="2"/>
      <c r="AM43" s="2"/>
      <c r="AN43" s="2"/>
    </row>
    <row r="44" spans="2:30" s="34" customFormat="1" ht="14.25" customHeight="1">
      <c r="B44" s="91"/>
      <c r="C44" s="92"/>
      <c r="D44" s="92"/>
      <c r="E44" s="93"/>
      <c r="F44" s="94"/>
      <c r="G44" s="94"/>
      <c r="H44" s="95"/>
      <c r="I44" s="95"/>
      <c r="J44" s="95"/>
      <c r="K44" s="95"/>
      <c r="L44" s="95"/>
      <c r="M44" s="95"/>
      <c r="N44" s="96"/>
      <c r="O44" s="97"/>
      <c r="P44" s="97"/>
      <c r="Q44" s="67"/>
      <c r="R44" s="85" t="s">
        <v>48</v>
      </c>
      <c r="S44" s="86"/>
      <c r="T44" s="9"/>
      <c r="U44" s="9"/>
      <c r="V44" s="9"/>
      <c r="W44" s="9"/>
      <c r="X44" s="9"/>
      <c r="Y44" s="71"/>
      <c r="Z44" s="98"/>
      <c r="AA44" s="9"/>
      <c r="AB44" s="9"/>
      <c r="AC44" s="9"/>
      <c r="AD44" s="9"/>
    </row>
    <row r="45" spans="2:40" ht="15" customHeight="1" thickBot="1">
      <c r="B45" s="99" t="s">
        <v>64</v>
      </c>
      <c r="C45" s="115"/>
      <c r="D45" s="115"/>
      <c r="E45" s="115"/>
      <c r="F45" s="99"/>
      <c r="G45" s="99"/>
      <c r="H45" s="99"/>
      <c r="I45" s="100">
        <f>L48-1</f>
        <v>-0.44700000000000006</v>
      </c>
      <c r="J45" s="101"/>
      <c r="K45" s="102"/>
      <c r="L45" s="102" t="s">
        <v>1</v>
      </c>
      <c r="M45" s="102"/>
      <c r="N45" s="103"/>
      <c r="O45" s="27"/>
      <c r="P45" s="104"/>
      <c r="Q45" s="67"/>
      <c r="R45" s="9" t="s">
        <v>49</v>
      </c>
      <c r="S45" s="9"/>
      <c r="T45" s="9"/>
      <c r="U45" s="9"/>
      <c r="V45" s="9"/>
      <c r="W45" s="9"/>
      <c r="X45" s="9"/>
      <c r="Y45" s="71"/>
      <c r="Z45" s="9"/>
      <c r="AA45" s="9"/>
      <c r="AB45" s="9"/>
      <c r="AC45" s="9"/>
      <c r="AD45" s="9"/>
      <c r="AF45" s="2"/>
      <c r="AG45" s="2"/>
      <c r="AH45" s="2"/>
      <c r="AI45" s="2"/>
      <c r="AJ45" s="2"/>
      <c r="AK45" s="2"/>
      <c r="AL45" s="2"/>
      <c r="AM45" s="2"/>
      <c r="AN45" s="2"/>
    </row>
    <row r="46" spans="2:40" ht="15" customHeight="1" thickBot="1">
      <c r="B46" s="97"/>
      <c r="C46" s="95"/>
      <c r="D46" s="95"/>
      <c r="E46" s="95"/>
      <c r="F46" s="95"/>
      <c r="G46" s="95"/>
      <c r="H46" s="99"/>
      <c r="I46" s="99"/>
      <c r="J46" s="99"/>
      <c r="K46" s="105"/>
      <c r="L46" s="106">
        <v>15</v>
      </c>
      <c r="M46" s="106"/>
      <c r="N46" s="106">
        <f>500*L48</f>
        <v>276.49999999999994</v>
      </c>
      <c r="O46" s="106"/>
      <c r="P46" s="107">
        <f>1000*L48</f>
        <v>552.9999999999999</v>
      </c>
      <c r="Q46" s="67"/>
      <c r="R46" s="73" t="s">
        <v>50</v>
      </c>
      <c r="S46" s="236">
        <v>0.5</v>
      </c>
      <c r="T46" s="237"/>
      <c r="U46" s="9"/>
      <c r="V46" s="9"/>
      <c r="W46" s="9"/>
      <c r="X46" s="9"/>
      <c r="Y46" s="9"/>
      <c r="Z46" s="9"/>
      <c r="AA46" s="9"/>
      <c r="AB46" s="9"/>
      <c r="AC46" s="9"/>
      <c r="AD46" s="9"/>
      <c r="AF46" s="2"/>
      <c r="AG46" s="2"/>
      <c r="AH46" s="2"/>
      <c r="AI46" s="2"/>
      <c r="AJ46" s="2"/>
      <c r="AK46" s="2"/>
      <c r="AL46" s="2"/>
      <c r="AM46" s="2"/>
      <c r="AN46" s="2"/>
    </row>
    <row r="47" spans="2:40" ht="15" customHeight="1" thickBot="1">
      <c r="B47" s="97"/>
      <c r="C47" s="95"/>
      <c r="D47" s="95"/>
      <c r="E47" s="95"/>
      <c r="F47" s="95"/>
      <c r="G47" s="95"/>
      <c r="H47" s="108"/>
      <c r="I47" s="99"/>
      <c r="J47" s="107"/>
      <c r="K47" s="106"/>
      <c r="L47" s="106">
        <f>N46*1.18</f>
        <v>326.2699999999999</v>
      </c>
      <c r="M47" s="106"/>
      <c r="N47" s="106">
        <f>P46*1.18</f>
        <v>652.5399999999998</v>
      </c>
      <c r="O47" s="106"/>
      <c r="P47" s="109"/>
      <c r="Q47" s="67"/>
      <c r="R47" s="234">
        <f>(0.01*I41/S46)^2</f>
        <v>1.6933150295335118</v>
      </c>
      <c r="S47" s="235"/>
      <c r="T47" s="87" t="s">
        <v>9</v>
      </c>
      <c r="U47" s="9"/>
      <c r="V47" s="9"/>
      <c r="W47" s="9"/>
      <c r="X47" s="9"/>
      <c r="Y47" s="9"/>
      <c r="Z47" s="9"/>
      <c r="AA47" s="9"/>
      <c r="AB47" s="9"/>
      <c r="AC47" s="9"/>
      <c r="AD47" s="9"/>
      <c r="AF47" s="2"/>
      <c r="AG47" s="2"/>
      <c r="AH47" s="2"/>
      <c r="AI47" s="2"/>
      <c r="AJ47" s="2"/>
      <c r="AK47" s="2"/>
      <c r="AL47" s="2"/>
      <c r="AM47" s="2"/>
      <c r="AN47" s="2"/>
    </row>
    <row r="48" spans="2:40" ht="15" customHeight="1">
      <c r="B48" s="97"/>
      <c r="C48" s="95"/>
      <c r="D48" s="95"/>
      <c r="E48" s="95"/>
      <c r="F48" s="95"/>
      <c r="G48" s="95"/>
      <c r="H48" s="95"/>
      <c r="I48" s="99"/>
      <c r="J48" s="95"/>
      <c r="K48" s="105"/>
      <c r="L48" s="110">
        <f>-0.0001*O12*O12+0.0173*O12+0.469</f>
        <v>0.5529999999999999</v>
      </c>
      <c r="M48" s="110"/>
      <c r="N48" s="111"/>
      <c r="O48" s="112"/>
      <c r="P48" s="109"/>
      <c r="Q48" s="71"/>
      <c r="R48" s="32"/>
      <c r="S48" s="32"/>
      <c r="T48" s="32"/>
      <c r="U48" s="32"/>
      <c r="V48" s="32"/>
      <c r="W48" s="32"/>
      <c r="X48" s="32"/>
      <c r="AF48" s="2"/>
      <c r="AG48" s="2"/>
      <c r="AH48" s="2"/>
      <c r="AI48" s="2"/>
      <c r="AJ48" s="2"/>
      <c r="AK48" s="2"/>
      <c r="AL48" s="2"/>
      <c r="AM48" s="2"/>
      <c r="AN48" s="2"/>
    </row>
    <row r="49" spans="2:40" ht="22.5" customHeight="1">
      <c r="B49" s="97"/>
      <c r="C49" s="95"/>
      <c r="D49" s="95"/>
      <c r="E49" s="95"/>
      <c r="F49" s="95"/>
      <c r="G49" s="95"/>
      <c r="H49" s="95"/>
      <c r="I49" s="95"/>
      <c r="J49" s="95"/>
      <c r="K49" s="113"/>
      <c r="L49" s="113"/>
      <c r="M49" s="113"/>
      <c r="N49" s="116"/>
      <c r="O49" s="117"/>
      <c r="P49" s="9"/>
      <c r="Q49" s="114"/>
      <c r="R49" s="32"/>
      <c r="S49" s="32"/>
      <c r="T49" s="32"/>
      <c r="U49" s="32"/>
      <c r="V49" s="32"/>
      <c r="W49" s="32"/>
      <c r="X49" s="32"/>
      <c r="AF49" s="2"/>
      <c r="AG49" s="2"/>
      <c r="AH49" s="2"/>
      <c r="AI49" s="2"/>
      <c r="AJ49" s="2"/>
      <c r="AK49" s="2"/>
      <c r="AL49" s="2"/>
      <c r="AM49" s="2"/>
      <c r="AN49" s="2"/>
    </row>
    <row r="50" ht="22.5" customHeight="1"/>
    <row r="51" ht="22.5" customHeight="1"/>
    <row r="52" spans="32:40" ht="22.5" customHeight="1">
      <c r="AF52" s="2"/>
      <c r="AG52" s="2"/>
      <c r="AH52" s="2"/>
      <c r="AI52" s="2"/>
      <c r="AJ52" s="2"/>
      <c r="AK52" s="2"/>
      <c r="AL52" s="2"/>
      <c r="AM52" s="2"/>
      <c r="AN52" s="2"/>
    </row>
    <row r="53" ht="22.5" customHeight="1"/>
    <row r="54" ht="22.5" customHeight="1"/>
    <row r="55" ht="22.5" customHeight="1"/>
    <row r="56" ht="22.5" customHeight="1"/>
    <row r="57" ht="22.5" customHeight="1"/>
  </sheetData>
  <sheetProtection password="CC36" sheet="1" selectLockedCells="1"/>
  <mergeCells count="79">
    <mergeCell ref="B15:AD15"/>
    <mergeCell ref="B24:D25"/>
    <mergeCell ref="R23:AD23"/>
    <mergeCell ref="B23:F23"/>
    <mergeCell ref="R19:AD19"/>
    <mergeCell ref="B19:P19"/>
    <mergeCell ref="W17:AA17"/>
    <mergeCell ref="D17:H17"/>
    <mergeCell ref="B16:C17"/>
    <mergeCell ref="L21:N23"/>
    <mergeCell ref="R30:S30"/>
    <mergeCell ref="AC24:AD24"/>
    <mergeCell ref="J24:K25"/>
    <mergeCell ref="I24:I25"/>
    <mergeCell ref="H24:H25"/>
    <mergeCell ref="E24:G25"/>
    <mergeCell ref="AA24:AB24"/>
    <mergeCell ref="P24:P25"/>
    <mergeCell ref="S29:T29"/>
    <mergeCell ref="Y24:Z24"/>
    <mergeCell ref="B41:D42"/>
    <mergeCell ref="E41:G42"/>
    <mergeCell ref="B33:C34"/>
    <mergeCell ref="D34:H34"/>
    <mergeCell ref="D33:H33"/>
    <mergeCell ref="H41:H42"/>
    <mergeCell ref="R47:S47"/>
    <mergeCell ref="O41:O42"/>
    <mergeCell ref="P41:P42"/>
    <mergeCell ref="R41:T41"/>
    <mergeCell ref="U41:V41"/>
    <mergeCell ref="S46:T46"/>
    <mergeCell ref="AA41:AB41"/>
    <mergeCell ref="AC41:AD41"/>
    <mergeCell ref="AA38:AB38"/>
    <mergeCell ref="I41:I42"/>
    <mergeCell ref="J41:K42"/>
    <mergeCell ref="L41:M42"/>
    <mergeCell ref="W38:X38"/>
    <mergeCell ref="W41:X41"/>
    <mergeCell ref="Y41:Z41"/>
    <mergeCell ref="Y38:Z38"/>
    <mergeCell ref="R40:AD40"/>
    <mergeCell ref="AC38:AD38"/>
    <mergeCell ref="B36:P36"/>
    <mergeCell ref="R36:AD36"/>
    <mergeCell ref="I37:P37"/>
    <mergeCell ref="R37:AD37"/>
    <mergeCell ref="I38:K40"/>
    <mergeCell ref="L38:N40"/>
    <mergeCell ref="O38:P40"/>
    <mergeCell ref="U38:V38"/>
    <mergeCell ref="R24:T24"/>
    <mergeCell ref="U24:V24"/>
    <mergeCell ref="W24:X24"/>
    <mergeCell ref="R38:T38"/>
    <mergeCell ref="B40:F40"/>
    <mergeCell ref="AB34:AC34"/>
    <mergeCell ref="B32:AD32"/>
    <mergeCell ref="W34:AA34"/>
    <mergeCell ref="L24:M25"/>
    <mergeCell ref="O24:O25"/>
    <mergeCell ref="Y21:Z21"/>
    <mergeCell ref="AA21:AB21"/>
    <mergeCell ref="AC21:AD21"/>
    <mergeCell ref="D16:H16"/>
    <mergeCell ref="AB17:AC17"/>
    <mergeCell ref="U21:V21"/>
    <mergeCell ref="W21:X21"/>
    <mergeCell ref="B1:Y1"/>
    <mergeCell ref="B4:Y4"/>
    <mergeCell ref="L7:N7"/>
    <mergeCell ref="B2:AD2"/>
    <mergeCell ref="I21:K23"/>
    <mergeCell ref="B5:N5"/>
    <mergeCell ref="I20:P20"/>
    <mergeCell ref="R20:AD20"/>
    <mergeCell ref="O21:P23"/>
    <mergeCell ref="R21:T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Oplatek</dc:creator>
  <cp:keywords/>
  <dc:description/>
  <cp:lastModifiedBy>Uživatel</cp:lastModifiedBy>
  <cp:lastPrinted>2013-11-08T10:42:48Z</cp:lastPrinted>
  <dcterms:created xsi:type="dcterms:W3CDTF">2009-08-14T09:45:34Z</dcterms:created>
  <dcterms:modified xsi:type="dcterms:W3CDTF">2018-11-12T08:47:02Z</dcterms:modified>
  <cp:category/>
  <cp:version/>
  <cp:contentType/>
  <cp:contentStatus/>
</cp:coreProperties>
</file>